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a/Downloads/"/>
    </mc:Choice>
  </mc:AlternateContent>
  <xr:revisionPtr revIDLastSave="0" documentId="13_ncr:1_{A37DC177-0C8A-744C-A54E-D315EDEAA2E3}" xr6:coauthVersionLast="47" xr6:coauthVersionMax="47" xr10:uidLastSave="{00000000-0000-0000-0000-000000000000}"/>
  <bookViews>
    <workbookView xWindow="0" yWindow="600" windowWidth="28800" windowHeight="15840" xr2:uid="{AD7657CD-4D3A-F346-A379-78C4E81079E7}"/>
  </bookViews>
  <sheets>
    <sheet name="P&amp;L Raport Anual 2025" sheetId="25" r:id="rId1"/>
    <sheet name="BS - Raport Anual 2025" sheetId="24" r:id="rId2"/>
    <sheet name="Sheet2" sheetId="19" state="hidden" r:id="rId3"/>
    <sheet name="balanta la 31.12.2022" sheetId="15" state="hidden" r:id="rId4"/>
    <sheet name="TB 31.12.2022 updated 10.03" sheetId="18" state="hidden" r:id="rId5"/>
    <sheet name="Sheet1" sheetId="5" state="hidden" r:id="rId6"/>
  </sheets>
  <externalReferences>
    <externalReference r:id="rId7"/>
  </externalReferences>
  <definedNames>
    <definedName name="_xlnm._FilterDatabase" localSheetId="3" hidden="1">'balanta la 31.12.2022'!$A$1:$R$115</definedName>
    <definedName name="_xlnm._FilterDatabase" localSheetId="4" hidden="1">'TB 31.12.2022 updated 10.03'!$A$6:$W$122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5" l="1"/>
  <c r="C4" i="5"/>
  <c r="E3" i="5"/>
  <c r="C3" i="5"/>
  <c r="X123" i="18"/>
  <c r="X122" i="18"/>
  <c r="S122" i="18"/>
  <c r="Q122" i="18"/>
  <c r="C122" i="18"/>
  <c r="A122" i="18"/>
  <c r="X121" i="18"/>
  <c r="S121" i="18"/>
  <c r="Q121" i="18"/>
  <c r="C121" i="18"/>
  <c r="A121" i="18"/>
  <c r="X120" i="18"/>
  <c r="S120" i="18"/>
  <c r="Q120" i="18"/>
  <c r="C120" i="18"/>
  <c r="A120" i="18"/>
  <c r="X119" i="18"/>
  <c r="S119" i="18"/>
  <c r="Q119" i="18"/>
  <c r="C119" i="18"/>
  <c r="A119" i="18"/>
  <c r="X118" i="18"/>
  <c r="S118" i="18"/>
  <c r="Q118" i="18"/>
  <c r="C118" i="18"/>
  <c r="A118" i="18"/>
  <c r="X117" i="18"/>
  <c r="S117" i="18"/>
  <c r="Q117" i="18"/>
  <c r="P117" i="18"/>
  <c r="C117" i="18"/>
  <c r="A117" i="18"/>
  <c r="X116" i="18"/>
  <c r="S116" i="18"/>
  <c r="Q116" i="18"/>
  <c r="C116" i="18"/>
  <c r="A116" i="18"/>
  <c r="X115" i="18"/>
  <c r="S115" i="18"/>
  <c r="Q115" i="18"/>
  <c r="C115" i="18"/>
  <c r="A115" i="18"/>
  <c r="X114" i="18"/>
  <c r="S114" i="18"/>
  <c r="Q114" i="18"/>
  <c r="C114" i="18"/>
  <c r="A114" i="18"/>
  <c r="X113" i="18"/>
  <c r="S113" i="18"/>
  <c r="Q113" i="18"/>
  <c r="C113" i="18"/>
  <c r="A113" i="18"/>
  <c r="X112" i="18"/>
  <c r="S112" i="18"/>
  <c r="Q112" i="18"/>
  <c r="C112" i="18"/>
  <c r="A112" i="18"/>
  <c r="X111" i="18"/>
  <c r="S111" i="18"/>
  <c r="Q111" i="18"/>
  <c r="C111" i="18"/>
  <c r="A111" i="18"/>
  <c r="X110" i="18"/>
  <c r="S110" i="18"/>
  <c r="Q110" i="18"/>
  <c r="C110" i="18"/>
  <c r="A110" i="18"/>
  <c r="X109" i="18"/>
  <c r="S109" i="18"/>
  <c r="Q109" i="18"/>
  <c r="C109" i="18"/>
  <c r="A109" i="18"/>
  <c r="X108" i="18"/>
  <c r="S108" i="18"/>
  <c r="Q108" i="18"/>
  <c r="C108" i="18"/>
  <c r="A108" i="18"/>
  <c r="X107" i="18"/>
  <c r="S107" i="18"/>
  <c r="Q107" i="18"/>
  <c r="C107" i="18"/>
  <c r="A107" i="18"/>
  <c r="X106" i="18"/>
  <c r="S106" i="18"/>
  <c r="Q106" i="18"/>
  <c r="C106" i="18"/>
  <c r="A106" i="18"/>
  <c r="X105" i="18"/>
  <c r="S105" i="18"/>
  <c r="Q105" i="18"/>
  <c r="C105" i="18"/>
  <c r="A105" i="18"/>
  <c r="X104" i="18"/>
  <c r="S104" i="18"/>
  <c r="Q104" i="18"/>
  <c r="C104" i="18"/>
  <c r="A104" i="18"/>
  <c r="X103" i="18"/>
  <c r="S103" i="18"/>
  <c r="Q103" i="18"/>
  <c r="C103" i="18"/>
  <c r="A103" i="18"/>
  <c r="X102" i="18"/>
  <c r="S102" i="18"/>
  <c r="Q102" i="18"/>
  <c r="C102" i="18"/>
  <c r="A102" i="18"/>
  <c r="X101" i="18"/>
  <c r="S101" i="18"/>
  <c r="Q101" i="18"/>
  <c r="C101" i="18"/>
  <c r="A101" i="18"/>
  <c r="X100" i="18"/>
  <c r="S100" i="18"/>
  <c r="Q100" i="18"/>
  <c r="C100" i="18"/>
  <c r="A100" i="18"/>
  <c r="X99" i="18"/>
  <c r="S99" i="18"/>
  <c r="Q99" i="18"/>
  <c r="C99" i="18"/>
  <c r="A99" i="18"/>
  <c r="X98" i="18"/>
  <c r="S98" i="18"/>
  <c r="Q98" i="18"/>
  <c r="C98" i="18"/>
  <c r="A98" i="18"/>
  <c r="X97" i="18"/>
  <c r="S97" i="18"/>
  <c r="Q97" i="18"/>
  <c r="C97" i="18"/>
  <c r="A97" i="18"/>
  <c r="X96" i="18"/>
  <c r="S96" i="18"/>
  <c r="Q96" i="18"/>
  <c r="C96" i="18"/>
  <c r="A96" i="18"/>
  <c r="X95" i="18"/>
  <c r="S95" i="18"/>
  <c r="Q95" i="18"/>
  <c r="C95" i="18"/>
  <c r="A95" i="18"/>
  <c r="X94" i="18"/>
  <c r="S94" i="18"/>
  <c r="Q94" i="18"/>
  <c r="C94" i="18"/>
  <c r="A94" i="18"/>
  <c r="X93" i="18"/>
  <c r="S93" i="18"/>
  <c r="Q93" i="18"/>
  <c r="C93" i="18"/>
  <c r="A93" i="18"/>
  <c r="X92" i="18"/>
  <c r="S92" i="18"/>
  <c r="Q92" i="18"/>
  <c r="C92" i="18"/>
  <c r="A92" i="18"/>
  <c r="X91" i="18"/>
  <c r="S91" i="18"/>
  <c r="Q91" i="18"/>
  <c r="C91" i="18"/>
  <c r="A91" i="18"/>
  <c r="X90" i="18"/>
  <c r="S90" i="18"/>
  <c r="Q90" i="18"/>
  <c r="C90" i="18"/>
  <c r="A90" i="18"/>
  <c r="X89" i="18"/>
  <c r="S89" i="18"/>
  <c r="Q89" i="18"/>
  <c r="C89" i="18"/>
  <c r="A89" i="18"/>
  <c r="X88" i="18"/>
  <c r="S88" i="18"/>
  <c r="Q88" i="18"/>
  <c r="C88" i="18"/>
  <c r="A88" i="18"/>
  <c r="X87" i="18"/>
  <c r="S87" i="18"/>
  <c r="Q87" i="18"/>
  <c r="C87" i="18"/>
  <c r="A87" i="18"/>
  <c r="X86" i="18"/>
  <c r="S86" i="18"/>
  <c r="Q86" i="18"/>
  <c r="C86" i="18"/>
  <c r="A86" i="18"/>
  <c r="X85" i="18"/>
  <c r="S85" i="18"/>
  <c r="Q85" i="18"/>
  <c r="C85" i="18"/>
  <c r="A85" i="18"/>
  <c r="X84" i="18"/>
  <c r="S84" i="18"/>
  <c r="Q84" i="18"/>
  <c r="C84" i="18"/>
  <c r="A84" i="18"/>
  <c r="X83" i="18"/>
  <c r="S83" i="18"/>
  <c r="Q83" i="18"/>
  <c r="C83" i="18"/>
  <c r="A83" i="18"/>
  <c r="X82" i="18"/>
  <c r="S82" i="18"/>
  <c r="Q82" i="18"/>
  <c r="C82" i="18"/>
  <c r="A82" i="18"/>
  <c r="X81" i="18"/>
  <c r="S81" i="18"/>
  <c r="Q81" i="18"/>
  <c r="C81" i="18"/>
  <c r="A81" i="18"/>
  <c r="X80" i="18"/>
  <c r="S80" i="18"/>
  <c r="Q80" i="18"/>
  <c r="C80" i="18"/>
  <c r="A80" i="18"/>
  <c r="X79" i="18"/>
  <c r="S79" i="18"/>
  <c r="Q79" i="18"/>
  <c r="C79" i="18"/>
  <c r="A79" i="18"/>
  <c r="X78" i="18"/>
  <c r="S78" i="18"/>
  <c r="Q78" i="18"/>
  <c r="C78" i="18"/>
  <c r="A78" i="18"/>
  <c r="X77" i="18"/>
  <c r="S77" i="18"/>
  <c r="Q77" i="18"/>
  <c r="C77" i="18"/>
  <c r="A77" i="18"/>
  <c r="X76" i="18"/>
  <c r="S76" i="18"/>
  <c r="Q76" i="18"/>
  <c r="C76" i="18"/>
  <c r="A76" i="18"/>
  <c r="S75" i="18"/>
  <c r="C75" i="18"/>
  <c r="A75" i="18"/>
  <c r="S74" i="18"/>
  <c r="Q74" i="18"/>
  <c r="C74" i="18"/>
  <c r="A74" i="18"/>
  <c r="S73" i="18"/>
  <c r="Q73" i="18"/>
  <c r="C73" i="18"/>
  <c r="A73" i="18"/>
  <c r="S72" i="18"/>
  <c r="Q72" i="18"/>
  <c r="C72" i="18"/>
  <c r="A72" i="18"/>
  <c r="S71" i="18"/>
  <c r="Q71" i="18"/>
  <c r="C71" i="18"/>
  <c r="A71" i="18"/>
  <c r="S70" i="18"/>
  <c r="Q70" i="18"/>
  <c r="C70" i="18"/>
  <c r="A70" i="18"/>
  <c r="S69" i="18"/>
  <c r="Q69" i="18"/>
  <c r="C69" i="18"/>
  <c r="A69" i="18"/>
  <c r="S68" i="18"/>
  <c r="Q68" i="18"/>
  <c r="C68" i="18"/>
  <c r="A68" i="18"/>
  <c r="S67" i="18"/>
  <c r="Q67" i="18"/>
  <c r="C67" i="18"/>
  <c r="A67" i="18"/>
  <c r="S66" i="18"/>
  <c r="Q66" i="18"/>
  <c r="C66" i="18"/>
  <c r="A66" i="18"/>
  <c r="S65" i="18"/>
  <c r="Q65" i="18"/>
  <c r="C65" i="18"/>
  <c r="A65" i="18"/>
  <c r="S64" i="18"/>
  <c r="Q64" i="18"/>
  <c r="C64" i="18"/>
  <c r="A64" i="18"/>
  <c r="S63" i="18"/>
  <c r="Q63" i="18"/>
  <c r="C63" i="18"/>
  <c r="A63" i="18"/>
  <c r="S62" i="18"/>
  <c r="Q62" i="18"/>
  <c r="C62" i="18"/>
  <c r="A62" i="18"/>
  <c r="S61" i="18"/>
  <c r="Q61" i="18"/>
  <c r="C61" i="18"/>
  <c r="A61" i="18"/>
  <c r="S60" i="18"/>
  <c r="Q60" i="18"/>
  <c r="C60" i="18"/>
  <c r="A60" i="18"/>
  <c r="S59" i="18"/>
  <c r="Q59" i="18"/>
  <c r="C59" i="18"/>
  <c r="A59" i="18"/>
  <c r="S58" i="18"/>
  <c r="Q58" i="18"/>
  <c r="C58" i="18"/>
  <c r="A58" i="18"/>
  <c r="S57" i="18"/>
  <c r="Q57" i="18"/>
  <c r="C57" i="18"/>
  <c r="A57" i="18"/>
  <c r="S56" i="18"/>
  <c r="Q56" i="18"/>
  <c r="C56" i="18"/>
  <c r="A56" i="18"/>
  <c r="S55" i="18"/>
  <c r="Q55" i="18"/>
  <c r="C55" i="18"/>
  <c r="A55" i="18"/>
  <c r="S54" i="18"/>
  <c r="Q54" i="18"/>
  <c r="C54" i="18"/>
  <c r="A54" i="18"/>
  <c r="S53" i="18"/>
  <c r="Q53" i="18"/>
  <c r="C53" i="18"/>
  <c r="A53" i="18"/>
  <c r="S52" i="18"/>
  <c r="Q52" i="18"/>
  <c r="C52" i="18"/>
  <c r="A52" i="18"/>
  <c r="S51" i="18"/>
  <c r="Q51" i="18"/>
  <c r="C51" i="18"/>
  <c r="A51" i="18"/>
  <c r="S50" i="18"/>
  <c r="Q50" i="18"/>
  <c r="C50" i="18"/>
  <c r="A50" i="18"/>
  <c r="S49" i="18"/>
  <c r="Q49" i="18"/>
  <c r="C49" i="18"/>
  <c r="A49" i="18"/>
  <c r="S48" i="18"/>
  <c r="Q48" i="18"/>
  <c r="C48" i="18"/>
  <c r="A48" i="18"/>
  <c r="S47" i="18"/>
  <c r="Q47" i="18"/>
  <c r="C47" i="18"/>
  <c r="A47" i="18"/>
  <c r="S46" i="18"/>
  <c r="Q46" i="18"/>
  <c r="C46" i="18"/>
  <c r="A46" i="18"/>
  <c r="S45" i="18"/>
  <c r="Q45" i="18"/>
  <c r="C45" i="18"/>
  <c r="A45" i="18"/>
  <c r="S44" i="18"/>
  <c r="Q44" i="18"/>
  <c r="C44" i="18"/>
  <c r="A44" i="18"/>
  <c r="S43" i="18"/>
  <c r="Q43" i="18"/>
  <c r="C43" i="18"/>
  <c r="A43" i="18"/>
  <c r="S42" i="18"/>
  <c r="Q42" i="18"/>
  <c r="C42" i="18"/>
  <c r="A42" i="18"/>
  <c r="S41" i="18"/>
  <c r="Q41" i="18"/>
  <c r="C41" i="18"/>
  <c r="A41" i="18"/>
  <c r="S40" i="18"/>
  <c r="Q40" i="18"/>
  <c r="C40" i="18"/>
  <c r="A40" i="18"/>
  <c r="S39" i="18"/>
  <c r="Q39" i="18"/>
  <c r="C39" i="18"/>
  <c r="A39" i="18"/>
  <c r="S38" i="18"/>
  <c r="Q38" i="18"/>
  <c r="C38" i="18"/>
  <c r="A38" i="18"/>
  <c r="S37" i="18"/>
  <c r="Q37" i="18"/>
  <c r="C37" i="18"/>
  <c r="A37" i="18"/>
  <c r="S36" i="18"/>
  <c r="Q36" i="18"/>
  <c r="C36" i="18"/>
  <c r="A36" i="18"/>
  <c r="S35" i="18"/>
  <c r="Q35" i="18"/>
  <c r="C35" i="18"/>
  <c r="A35" i="18"/>
  <c r="S34" i="18"/>
  <c r="Q34" i="18"/>
  <c r="C34" i="18"/>
  <c r="A34" i="18"/>
  <c r="S33" i="18"/>
  <c r="Q33" i="18"/>
  <c r="C33" i="18"/>
  <c r="A33" i="18"/>
  <c r="S32" i="18"/>
  <c r="Q32" i="18"/>
  <c r="C32" i="18"/>
  <c r="A32" i="18"/>
  <c r="S31" i="18"/>
  <c r="Q31" i="18"/>
  <c r="C31" i="18"/>
  <c r="A31" i="18"/>
  <c r="S30" i="18"/>
  <c r="Q30" i="18"/>
  <c r="C30" i="18"/>
  <c r="A30" i="18"/>
  <c r="S29" i="18"/>
  <c r="Q29" i="18"/>
  <c r="C29" i="18"/>
  <c r="A29" i="18"/>
  <c r="S28" i="18"/>
  <c r="Q28" i="18"/>
  <c r="C28" i="18"/>
  <c r="A28" i="18"/>
  <c r="S27" i="18"/>
  <c r="Q27" i="18"/>
  <c r="C27" i="18"/>
  <c r="A27" i="18"/>
  <c r="S26" i="18"/>
  <c r="Q26" i="18"/>
  <c r="C26" i="18"/>
  <c r="A26" i="18"/>
  <c r="S25" i="18"/>
  <c r="Q25" i="18"/>
  <c r="C25" i="18"/>
  <c r="A25" i="18"/>
  <c r="S24" i="18"/>
  <c r="Q24" i="18"/>
  <c r="C24" i="18"/>
  <c r="A24" i="18"/>
  <c r="S23" i="18"/>
  <c r="Q23" i="18"/>
  <c r="C23" i="18"/>
  <c r="A23" i="18"/>
  <c r="S22" i="18"/>
  <c r="Q22" i="18"/>
  <c r="C22" i="18"/>
  <c r="A22" i="18"/>
  <c r="S21" i="18"/>
  <c r="Q21" i="18"/>
  <c r="C21" i="18"/>
  <c r="A21" i="18"/>
  <c r="S20" i="18"/>
  <c r="Q20" i="18"/>
  <c r="C20" i="18"/>
  <c r="A20" i="18"/>
  <c r="S19" i="18"/>
  <c r="Q19" i="18"/>
  <c r="C19" i="18"/>
  <c r="A19" i="18"/>
  <c r="S18" i="18"/>
  <c r="Q18" i="18"/>
  <c r="C18" i="18"/>
  <c r="A18" i="18"/>
  <c r="C17" i="18"/>
  <c r="A17" i="18"/>
  <c r="S16" i="18"/>
  <c r="C16" i="18"/>
  <c r="A16" i="18"/>
  <c r="S15" i="18"/>
  <c r="Q15" i="18"/>
  <c r="C15" i="18"/>
  <c r="A15" i="18"/>
  <c r="S14" i="18"/>
  <c r="R14" i="18"/>
  <c r="Q14" i="18"/>
  <c r="C14" i="18"/>
  <c r="A14" i="18"/>
  <c r="S13" i="18"/>
  <c r="W13" i="18" s="1"/>
  <c r="Q13" i="18"/>
  <c r="C13" i="18"/>
  <c r="A13" i="18"/>
  <c r="S12" i="18"/>
  <c r="Q12" i="18"/>
  <c r="C12" i="18"/>
  <c r="A12" i="18"/>
  <c r="S11" i="18"/>
  <c r="Q11" i="18"/>
  <c r="C11" i="18"/>
  <c r="A11" i="18"/>
  <c r="S10" i="18"/>
  <c r="Q10" i="18"/>
  <c r="C10" i="18"/>
  <c r="A10" i="18"/>
  <c r="W9" i="18"/>
  <c r="S9" i="18"/>
  <c r="Q9" i="18"/>
  <c r="C9" i="18"/>
  <c r="A9" i="18"/>
  <c r="S8" i="18"/>
  <c r="Q8" i="18"/>
  <c r="C8" i="18"/>
  <c r="A8" i="18"/>
  <c r="W7" i="18"/>
  <c r="S7" i="18"/>
  <c r="Q7" i="18"/>
  <c r="C7" i="18"/>
  <c r="A7" i="18"/>
  <c r="S2" i="18"/>
  <c r="S3" i="18" l="1"/>
  <c r="S4" i="18" s="1"/>
  <c r="C5" i="5" l="1"/>
  <c r="C7" i="5" s="1"/>
</calcChain>
</file>

<file path=xl/sharedStrings.xml><?xml version="1.0" encoding="utf-8"?>
<sst xmlns="http://schemas.openxmlformats.org/spreadsheetml/2006/main" count="943" uniqueCount="338">
  <si>
    <t>INDICATORI CONT DE PROFIT ȘI PIERDERE (LEI)</t>
  </si>
  <si>
    <t>Δ %</t>
  </si>
  <si>
    <t>Venituri din exploatare, din care:</t>
  </si>
  <si>
    <t>Cifra de afaceri</t>
  </si>
  <si>
    <t>Alte venituri din exploatare</t>
  </si>
  <si>
    <t>Cheltuieli din exploatare, din care:</t>
  </si>
  <si>
    <t>Cheltuieli cu materiile prime</t>
  </si>
  <si>
    <t>Cheltuieli cu energia și apa</t>
  </si>
  <si>
    <t>Cheltuieli privind mărfurile</t>
  </si>
  <si>
    <t>Cheltuieli cu personalul</t>
  </si>
  <si>
    <t>Cheltuieli cu amortizarea și ajustările de valoare</t>
  </si>
  <si>
    <t>Alte cheltuieli de exploatare</t>
  </si>
  <si>
    <t>Rezultat operațional</t>
  </si>
  <si>
    <t>Venituri financiare</t>
  </si>
  <si>
    <t>Cheltuieli financiare</t>
  </si>
  <si>
    <t>Rezultat financiar</t>
  </si>
  <si>
    <t>Venituri totale</t>
  </si>
  <si>
    <t>Cheltuieli totale</t>
  </si>
  <si>
    <t>Rezultat brut</t>
  </si>
  <si>
    <t>Rezultat net</t>
  </si>
  <si>
    <t>Cheltuieli cu materialul, din care:</t>
  </si>
  <si>
    <t>Alte cheltuieli materiale</t>
  </si>
  <si>
    <t xml:space="preserve">      Impozitul pe profit/alte impozite</t>
  </si>
  <si>
    <t xml:space="preserve">INDICATORI DE BILANȚ (LEI) </t>
  </si>
  <si>
    <t>Δ%</t>
  </si>
  <si>
    <t>Active imobilizate, din care:</t>
  </si>
  <si>
    <t xml:space="preserve">      Imobilizări corporale</t>
  </si>
  <si>
    <t xml:space="preserve">      Imobilizări financiare</t>
  </si>
  <si>
    <t>Active circulante, din care:</t>
  </si>
  <si>
    <t xml:space="preserve">      Stocuri</t>
  </si>
  <si>
    <t xml:space="preserve">      Creanțe</t>
  </si>
  <si>
    <t xml:space="preserve">          Creanțe comerciale</t>
  </si>
  <si>
    <t xml:space="preserve">          Creanțe cu societăți afiliate</t>
  </si>
  <si>
    <t xml:space="preserve">          Alte creanțe</t>
  </si>
  <si>
    <t xml:space="preserve">      Casa și conturi la bănci</t>
  </si>
  <si>
    <t>Cheltuieli înregistrate în avans</t>
  </si>
  <si>
    <t>TOTAL ACTIV</t>
  </si>
  <si>
    <t>Datorii curente, din care:</t>
  </si>
  <si>
    <t xml:space="preserve">      Furnizori terți</t>
  </si>
  <si>
    <t xml:space="preserve">      Datorii cu societățile afiliate</t>
  </si>
  <si>
    <t xml:space="preserve">      Leasing financiar</t>
  </si>
  <si>
    <t xml:space="preserve">      Alte datorii pe termen scurt</t>
  </si>
  <si>
    <t>Datorii pe termen lung, din care:</t>
  </si>
  <si>
    <t xml:space="preserve">      Datorii bancare</t>
  </si>
  <si>
    <t xml:space="preserve">      Datorii față de acționari</t>
  </si>
  <si>
    <t xml:space="preserve">Total Datorii </t>
  </si>
  <si>
    <t>Capitaluri proprii, din care:</t>
  </si>
  <si>
    <t xml:space="preserve">      Capital subscris și vărsat</t>
  </si>
  <si>
    <t xml:space="preserve">      Prime de capital</t>
  </si>
  <si>
    <t xml:space="preserve">      Rezerve legale</t>
  </si>
  <si>
    <t xml:space="preserve">      Alte rezerve</t>
  </si>
  <si>
    <t xml:space="preserve">      Profitul sau pierderea reportată</t>
  </si>
  <si>
    <t xml:space="preserve">      Profitul sau pierderea exercițiului financiar</t>
  </si>
  <si>
    <t xml:space="preserve">      Repartizarea profitului</t>
  </si>
  <si>
    <t>Total capitaluri proprii și datorii</t>
  </si>
  <si>
    <t>cont</t>
  </si>
  <si>
    <t>denumire</t>
  </si>
  <si>
    <t>tip</t>
  </si>
  <si>
    <t>deb_init</t>
  </si>
  <si>
    <t>cred_init</t>
  </si>
  <si>
    <t>deb_prec</t>
  </si>
  <si>
    <t>cred_prec</t>
  </si>
  <si>
    <t>rulaj_d</t>
  </si>
  <si>
    <t>rulaj_c</t>
  </si>
  <si>
    <t>total_deb</t>
  </si>
  <si>
    <t>total_cred</t>
  </si>
  <si>
    <t>fin_d</t>
  </si>
  <si>
    <t>fin_c</t>
  </si>
  <si>
    <t>1012</t>
  </si>
  <si>
    <t>CAPITAL SUBSCRIS VARSAT</t>
  </si>
  <si>
    <t>P</t>
  </si>
  <si>
    <t>1041</t>
  </si>
  <si>
    <t>PRIME DE EMISIUNE</t>
  </si>
  <si>
    <t>1061</t>
  </si>
  <si>
    <t>REZERVE LEGALE</t>
  </si>
  <si>
    <t>1068</t>
  </si>
  <si>
    <t>ALTE REZERVE</t>
  </si>
  <si>
    <t>1171</t>
  </si>
  <si>
    <t>B</t>
  </si>
  <si>
    <t>1174</t>
  </si>
  <si>
    <t>121</t>
  </si>
  <si>
    <t>PROFIT SI PIERDERE</t>
  </si>
  <si>
    <t>129</t>
  </si>
  <si>
    <t>REPARTIZAREA PROFITULUI</t>
  </si>
  <si>
    <t>A</t>
  </si>
  <si>
    <t>167</t>
  </si>
  <si>
    <t>ALTE IMPRUMUTURI SI DATORII ASIMILATE</t>
  </si>
  <si>
    <t>203</t>
  </si>
  <si>
    <t>CHELTUIELI DE DEZVOLTARE</t>
  </si>
  <si>
    <t>205</t>
  </si>
  <si>
    <t>CONCESIUNI, BREVETE, LICENTE, MARCI COMERCIALE</t>
  </si>
  <si>
    <t>2131</t>
  </si>
  <si>
    <t>ECHIPAMENTE TEHNOLOGICE (MASINI,UTILAJE)</t>
  </si>
  <si>
    <t>2132</t>
  </si>
  <si>
    <t>APARATE SI INSTALATII DE MASURA, CONTROL SI REGLARE</t>
  </si>
  <si>
    <t>2133</t>
  </si>
  <si>
    <t>MIJLOACE DE TRANSPORT</t>
  </si>
  <si>
    <t>214</t>
  </si>
  <si>
    <t>MOBILIER, APARATURA BIROTICA, ALTE ACTIVE CORPORALE</t>
  </si>
  <si>
    <t>261</t>
  </si>
  <si>
    <t>ACTIUNI DETINUTE LA ENTITATILE AFILIATE</t>
  </si>
  <si>
    <t>265</t>
  </si>
  <si>
    <t>ALTE TITLURI IMOBILIZATE</t>
  </si>
  <si>
    <t>2805</t>
  </si>
  <si>
    <t>AMORT. CONCESIUNI, BREVETE, LICENTE, MARCI COMERCIALE</t>
  </si>
  <si>
    <t>2813</t>
  </si>
  <si>
    <t>AMORT. INSTALATIILOR, MIJ. DE TRANSPORT</t>
  </si>
  <si>
    <t>2814</t>
  </si>
  <si>
    <t>AMORT. ALTOR IMOBILIZARI CORPORALE</t>
  </si>
  <si>
    <t>2961</t>
  </si>
  <si>
    <t>AJUSTARI - PIERDEREA DE VALOARE A ACTIUNILOR LA ENTIT. AFIL.</t>
  </si>
  <si>
    <t>303</t>
  </si>
  <si>
    <t>MAT. DE NATURA OB. DE INVENTAR</t>
  </si>
  <si>
    <t>332</t>
  </si>
  <si>
    <t>SERVICII IN CURS DE EXECUTIE</t>
  </si>
  <si>
    <t>371</t>
  </si>
  <si>
    <t>MARFURI</t>
  </si>
  <si>
    <t>381</t>
  </si>
  <si>
    <t>AMBALAJE</t>
  </si>
  <si>
    <t>401</t>
  </si>
  <si>
    <t>FURNIZORI</t>
  </si>
  <si>
    <t>408</t>
  </si>
  <si>
    <t>FURNIZORI - FACTURI NESOSITE</t>
  </si>
  <si>
    <t>4091</t>
  </si>
  <si>
    <t>FURNIZORI — DEBITORI PT. CUMPARARI DE BUNURI (STOCURI)</t>
  </si>
  <si>
    <t>4092</t>
  </si>
  <si>
    <t>FURNIZORI — DEBITORI PT. PRESTARI DE SERVICII</t>
  </si>
  <si>
    <t>4111</t>
  </si>
  <si>
    <t>CLIENTI</t>
  </si>
  <si>
    <t>4118</t>
  </si>
  <si>
    <t>CLIENTI INCERTI SAU IN LITIGIU</t>
  </si>
  <si>
    <t>418</t>
  </si>
  <si>
    <t>CLIENTI - FACTURI DE INTOCMIT</t>
  </si>
  <si>
    <t>419</t>
  </si>
  <si>
    <t>CLIENTI - CREDITORI</t>
  </si>
  <si>
    <t>421</t>
  </si>
  <si>
    <t>PERSONAL - SALARII DATORATE</t>
  </si>
  <si>
    <t>423</t>
  </si>
  <si>
    <t>PERSONAL - AJUTOARE MATERIALE DATORATE</t>
  </si>
  <si>
    <t>425</t>
  </si>
  <si>
    <t>AVANSURI ACORDATE PERSONALULUI</t>
  </si>
  <si>
    <t>427</t>
  </si>
  <si>
    <t>RETINERI DIN SALARII DATORATE TERTILOR</t>
  </si>
  <si>
    <t>4282</t>
  </si>
  <si>
    <t>ALTE CREANTE IN LEGATURA CU PERSONALUL</t>
  </si>
  <si>
    <t>4315</t>
  </si>
  <si>
    <t>CONTR. DE ASIGURARI SOCIALE</t>
  </si>
  <si>
    <t>4316</t>
  </si>
  <si>
    <t>CONTR. DE ASIGURARI SOCIALE DE SANATATE</t>
  </si>
  <si>
    <t>436</t>
  </si>
  <si>
    <t>CONTR. ASIGURATORIE DE MUNCA</t>
  </si>
  <si>
    <t>4382</t>
  </si>
  <si>
    <t>ALTE CREANTE SOCIALE</t>
  </si>
  <si>
    <t>4411</t>
  </si>
  <si>
    <t>IMPOZITUL PE PROFIT</t>
  </si>
  <si>
    <t>4423</t>
  </si>
  <si>
    <t>TVA DE PLATA</t>
  </si>
  <si>
    <t>4426</t>
  </si>
  <si>
    <t>TVA DEDUCTIBILA</t>
  </si>
  <si>
    <t>4427</t>
  </si>
  <si>
    <t>TVA COLECTATA</t>
  </si>
  <si>
    <t>4428</t>
  </si>
  <si>
    <t>TVA NEEXIGIBILA</t>
  </si>
  <si>
    <t>444</t>
  </si>
  <si>
    <t>IMPOZITUL PE VENITURI DE NATURA SALARIILOR</t>
  </si>
  <si>
    <t>446</t>
  </si>
  <si>
    <t>ALTE IMPOZITE, TAXE SI VARSAMINTE ASIMILATE</t>
  </si>
  <si>
    <t>447</t>
  </si>
  <si>
    <t>FONDURI SPECIALE TAXE SI VARSAMINTE ASIMILATE</t>
  </si>
  <si>
    <t>4551</t>
  </si>
  <si>
    <t>ACTIONARI/ASOCIATI - CONTURI CURENTE</t>
  </si>
  <si>
    <t>457</t>
  </si>
  <si>
    <t>DIVIDENDE DE PLATIT</t>
  </si>
  <si>
    <t>461</t>
  </si>
  <si>
    <t>DEBITORI DIVERSI</t>
  </si>
  <si>
    <t>462</t>
  </si>
  <si>
    <t>CREDITORI DIVERSI</t>
  </si>
  <si>
    <t>471</t>
  </si>
  <si>
    <t>CHELTUIELI INREGISTRATE IN AVANS</t>
  </si>
  <si>
    <t>473</t>
  </si>
  <si>
    <t>DECONTARI DIN OPERATIUNI IN CURS DE CLARIFICARE</t>
  </si>
  <si>
    <t>491</t>
  </si>
  <si>
    <t>AJUSTARI - DEPRECIEREA CREANTELOR - CLIENTI</t>
  </si>
  <si>
    <t>5121</t>
  </si>
  <si>
    <t>CONTURI LA BANCA IN LEI</t>
  </si>
  <si>
    <t>5124</t>
  </si>
  <si>
    <t>CONTURI LA BANCA IN VALUTA</t>
  </si>
  <si>
    <t>5191</t>
  </si>
  <si>
    <t>CREDITE BANCARE PE TERMEN SCURT</t>
  </si>
  <si>
    <t>5311</t>
  </si>
  <si>
    <t>CASA IN LEI</t>
  </si>
  <si>
    <t>542</t>
  </si>
  <si>
    <t>AVANSURI DE TREZORERIE</t>
  </si>
  <si>
    <t>581</t>
  </si>
  <si>
    <t>VIRAMENTE INTERNE</t>
  </si>
  <si>
    <t>6022</t>
  </si>
  <si>
    <t>CHELT. PRIVIND COMBUSTIBILUL</t>
  </si>
  <si>
    <t>6028</t>
  </si>
  <si>
    <t>CHELT.CU ALTE MAT.CONSUMABILE</t>
  </si>
  <si>
    <t>603</t>
  </si>
  <si>
    <t>CHELT. CU OBIECTE DE INVENTAR</t>
  </si>
  <si>
    <t>604</t>
  </si>
  <si>
    <t>CHELT. CU MAT.NESTOCATE</t>
  </si>
  <si>
    <t>605</t>
  </si>
  <si>
    <t>CHELT. CU ENERGIA SI APA</t>
  </si>
  <si>
    <t>607</t>
  </si>
  <si>
    <t>CHELT. PRIVIND MARFURILE</t>
  </si>
  <si>
    <t>611</t>
  </si>
  <si>
    <t>CHELT. CU INTRETINEREA SI REPARATIILE</t>
  </si>
  <si>
    <t>612</t>
  </si>
  <si>
    <t>CHELT. CU REDEVENTE, LOCATIILE DE GESTIUNE SI CHIRIILE</t>
  </si>
  <si>
    <t>613</t>
  </si>
  <si>
    <t>CHELT. CU PRIME DE ASIGURARE</t>
  </si>
  <si>
    <t>615</t>
  </si>
  <si>
    <t>CHELT. CU PREGATIREA PERSONALULUI</t>
  </si>
  <si>
    <t>621</t>
  </si>
  <si>
    <t>CHELT. CU COLABORATORII</t>
  </si>
  <si>
    <t>622</t>
  </si>
  <si>
    <t>CHELT. CU COMISIOANE SI ONORARIILE</t>
  </si>
  <si>
    <t>624</t>
  </si>
  <si>
    <t>CHELT. CU TRANSPORTUL DE BUNURI SI PERSONAL</t>
  </si>
  <si>
    <t>625</t>
  </si>
  <si>
    <t>CHELT. CU DEPLASARI, DETASARI SI TRANSFERARI</t>
  </si>
  <si>
    <t>626</t>
  </si>
  <si>
    <t>CHELT. POSTALE SI TAXE DE TELECOMUNICATII</t>
  </si>
  <si>
    <t>627</t>
  </si>
  <si>
    <t>CHELT. CU SERV.BANCARE SI ASIMILATE</t>
  </si>
  <si>
    <t>628</t>
  </si>
  <si>
    <t>ALTE CHELT. CU SERVICIILE EXECUTATE DE TERTI</t>
  </si>
  <si>
    <t>635</t>
  </si>
  <si>
    <t>CHELT. CU ALTE IMPOZITE, TAXE SI VARSAMINTE ASIMILATE</t>
  </si>
  <si>
    <t>641</t>
  </si>
  <si>
    <t>CHELT. CU SALARIILE PERSONALULUI</t>
  </si>
  <si>
    <t>6461</t>
  </si>
  <si>
    <t>CHELT. CU CONTRIB. ASIGURATORIE PT. MUNCA A SALARIATILOR</t>
  </si>
  <si>
    <t>6462</t>
  </si>
  <si>
    <t>CHELT. CU CONTRIB. ASIGURATORIE PT. MUNCA A ALTOR PERSOANE</t>
  </si>
  <si>
    <t>6581</t>
  </si>
  <si>
    <t>DESPAGUBIRI, AMENZI SI PENALITATI</t>
  </si>
  <si>
    <t>6582</t>
  </si>
  <si>
    <t>DONATII ACORDATE</t>
  </si>
  <si>
    <t>6588</t>
  </si>
  <si>
    <t>ALTE CHELTUIELI DE EXPLOATARE</t>
  </si>
  <si>
    <t>6651</t>
  </si>
  <si>
    <t>DIFERENTE NEFAVORABILE DE CURS VALUTAR</t>
  </si>
  <si>
    <t>666</t>
  </si>
  <si>
    <t>CHELT. PRIVIND DOBANZILE</t>
  </si>
  <si>
    <t>667</t>
  </si>
  <si>
    <t>CHELT. CU SCONTURILE ACORDATE</t>
  </si>
  <si>
    <t>6811</t>
  </si>
  <si>
    <t>CHELT. DE EXPLOATARE CU AMORTIZAREA IMOBILIZARILOR</t>
  </si>
  <si>
    <t>691</t>
  </si>
  <si>
    <t>CHELT. CU IMPOZITUL PE PROFIT</t>
  </si>
  <si>
    <t>704</t>
  </si>
  <si>
    <t>VEN. DIN SERVICII PRESTATE</t>
  </si>
  <si>
    <t>707</t>
  </si>
  <si>
    <t>VEN. DIN VANZARI DE MARFURI</t>
  </si>
  <si>
    <t>712</t>
  </si>
  <si>
    <t>VEN. AFERENTE COSTURILOR SERVICIILOR IN CURS DE EXECUTIE</t>
  </si>
  <si>
    <t>721</t>
  </si>
  <si>
    <t>VEN. DIN PROD. DE IMOBILIZARI NECORPORALE</t>
  </si>
  <si>
    <t>7588</t>
  </si>
  <si>
    <t>ALTE VENITURI DIN EXPLOATARE</t>
  </si>
  <si>
    <t>7651</t>
  </si>
  <si>
    <t>VEN. DIN DIFERENTE FAVORABILE DE CURS VALUTAR</t>
  </si>
  <si>
    <t xml:space="preserve">      Imobilizări necorporale</t>
  </si>
  <si>
    <t>Total active</t>
  </si>
  <si>
    <t>Capitaluri proprii</t>
  </si>
  <si>
    <t>Imprmuturi ale asociatilor ct.  455</t>
  </si>
  <si>
    <t>Dividende de plata ct  457</t>
  </si>
  <si>
    <t>Solvabilitate (1+2+3)/4</t>
  </si>
  <si>
    <t>4451</t>
  </si>
  <si>
    <t>4751</t>
  </si>
  <si>
    <t>BS</t>
  </si>
  <si>
    <t>P&amp;L</t>
  </si>
  <si>
    <t xml:space="preserve"> </t>
  </si>
  <si>
    <t>delta</t>
  </si>
  <si>
    <t>Venituri in avans, din care:</t>
  </si>
  <si>
    <t xml:space="preserve">     Subventii pentru investitii</t>
  </si>
  <si>
    <t>REZULTATUL REPORTAT - PROFITUL NEREP./ PIREDERE NEACOP.</t>
  </si>
  <si>
    <t>1621</t>
  </si>
  <si>
    <t>4424</t>
  </si>
  <si>
    <t>TVA DE RECUPERAT</t>
  </si>
  <si>
    <t>6231</t>
  </si>
  <si>
    <t>CHELTUIELI DE PROTOCOL</t>
  </si>
  <si>
    <t>6232</t>
  </si>
  <si>
    <t>CHELTUIELI DE RECLAMA SI PUBLICITATE</t>
  </si>
  <si>
    <t>REZULTATUL REPORTAT DIN CORECTAREA ERORILOR CONTAB.</t>
  </si>
  <si>
    <t>6021</t>
  </si>
  <si>
    <t>CHELT. CU MATERIALE AUXILIARE</t>
  </si>
  <si>
    <t>6051</t>
  </si>
  <si>
    <t>CHELT. PRIVIND CONSUMUL DE ENERGIE</t>
  </si>
  <si>
    <t>7583</t>
  </si>
  <si>
    <t>VEN. DIN CEDAREA ACTIVELOR</t>
  </si>
  <si>
    <t>Venituri din productia imobilizarilor necorporale</t>
  </si>
  <si>
    <t>623</t>
  </si>
  <si>
    <t>CHELT. DE PROTOCOL, RECLAMA SI PUBLICITATE</t>
  </si>
  <si>
    <t>6583</t>
  </si>
  <si>
    <t>CHELT. ACTIVELE CEDATE SI ALTE OPERATIUNI DE CAPITAL</t>
  </si>
  <si>
    <t>6812</t>
  </si>
  <si>
    <t>CHELT. DE EXPLOATARE CU PROVIZIOANLE</t>
  </si>
  <si>
    <t>1031</t>
  </si>
  <si>
    <t>1091</t>
  </si>
  <si>
    <t>1491</t>
  </si>
  <si>
    <t xml:space="preserve">      Alte elemente de capitaluri proprii</t>
  </si>
  <si>
    <t xml:space="preserve">      Actiuni proprii</t>
  </si>
  <si>
    <t xml:space="preserve">      Pierderi legate de instrumente de capital propriu</t>
  </si>
  <si>
    <t>4452</t>
  </si>
  <si>
    <t>IMPRUMUTURI NERAMBURSABILE CU CARACTER DE SUBVENTII</t>
  </si>
  <si>
    <t>4752</t>
  </si>
  <si>
    <t>IMPRUMUTURI NERAMB. CU CARACTER DE SUBVENTII PT. INVESTITII</t>
  </si>
  <si>
    <t>5328</t>
  </si>
  <si>
    <t>ALTE VALORI</t>
  </si>
  <si>
    <t>6641</t>
  </si>
  <si>
    <t>CHELT. CU IMOBOBILIZARILE FINANCIARE CEDATE</t>
  </si>
  <si>
    <t>7416</t>
  </si>
  <si>
    <t>VEN. DIN SUBVENTII DE EXPLOATARE PT. ALTE CHELTUIELI DE EXP.</t>
  </si>
  <si>
    <t>7641</t>
  </si>
  <si>
    <t>VEN. DIN IMOBILIZARI FINANCIARE CEDATE</t>
  </si>
  <si>
    <t>7812</t>
  </si>
  <si>
    <t>VEN. DIN PROVIZIOANE</t>
  </si>
  <si>
    <t>number</t>
  </si>
  <si>
    <t>left</t>
  </si>
  <si>
    <t>adjustment</t>
  </si>
  <si>
    <t>closing</t>
  </si>
  <si>
    <t>rezerva legala</t>
  </si>
  <si>
    <t>max</t>
  </si>
  <si>
    <t>REZULTATUL REPORTAT</t>
  </si>
  <si>
    <t>posibil</t>
  </si>
  <si>
    <t>TS</t>
  </si>
  <si>
    <t>TL</t>
  </si>
  <si>
    <t>646</t>
  </si>
  <si>
    <t>CHELT. CU CONTR. ASIGURATORIE DE MUNCA</t>
  </si>
  <si>
    <t>665</t>
  </si>
  <si>
    <t>CHELT. DIN DIFERENTE DE CURS VALUTAR</t>
  </si>
  <si>
    <t>Provizioane, din care:</t>
  </si>
  <si>
    <t xml:space="preserve">    Alte provizioane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</si>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</sst>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-* #,##0.00\ _l_e_i_-;\-* #,##0.00\ _l_e_i_-;_-* &quot;-&quot;??\ _l_e_i_-;_-@_-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rgb="FF168195"/>
      <name val="Calibri"/>
      <family val="2"/>
      <scheme val="minor"/>
    </font>
    <font>
      <b/>
      <sz val="12"/>
      <color rgb="FF168195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16819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70">
    <xf numFmtId="0" fontId="0" fillId="0" borderId="0" xfId="0"/>
    <xf numFmtId="164" fontId="0" fillId="0" borderId="0" xfId="1" applyFont="1"/>
    <xf numFmtId="3" fontId="0" fillId="0" borderId="0" xfId="0" applyNumberFormat="1"/>
    <xf numFmtId="164" fontId="0" fillId="0" borderId="0" xfId="0" applyNumberFormat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0" fillId="0" borderId="1" xfId="0" applyNumberFormat="1" applyBorder="1"/>
    <xf numFmtId="164" fontId="0" fillId="0" borderId="1" xfId="1" applyFont="1" applyBorder="1"/>
    <xf numFmtId="3" fontId="0" fillId="0" borderId="1" xfId="0" applyNumberFormat="1" applyBorder="1"/>
    <xf numFmtId="9" fontId="0" fillId="0" borderId="1" xfId="2" applyFont="1" applyBorder="1"/>
    <xf numFmtId="0" fontId="0" fillId="0" borderId="0" xfId="0" applyAlignment="1">
      <alignment horizontal="center"/>
    </xf>
    <xf numFmtId="164" fontId="0" fillId="2" borderId="0" xfId="1" applyFont="1" applyFill="1"/>
    <xf numFmtId="164" fontId="0" fillId="3" borderId="0" xfId="1" applyFont="1" applyFill="1"/>
    <xf numFmtId="0" fontId="0" fillId="0" borderId="0" xfId="0" quotePrefix="1"/>
    <xf numFmtId="164" fontId="0" fillId="5" borderId="0" xfId="1" applyFont="1" applyFill="1"/>
    <xf numFmtId="0" fontId="4" fillId="0" borderId="0" xfId="0" applyFont="1"/>
    <xf numFmtId="164" fontId="4" fillId="0" borderId="0" xfId="1" applyFont="1" applyAlignment="1">
      <alignment horizontal="center"/>
    </xf>
    <xf numFmtId="165" fontId="0" fillId="0" borderId="0" xfId="1" applyNumberFormat="1" applyFont="1"/>
    <xf numFmtId="0" fontId="4" fillId="0" borderId="0" xfId="0" quotePrefix="1" applyFont="1"/>
    <xf numFmtId="164" fontId="4" fillId="0" borderId="0" xfId="0" applyNumberFormat="1" applyFont="1" applyAlignment="1">
      <alignment horizontal="center"/>
    </xf>
    <xf numFmtId="164" fontId="4" fillId="0" borderId="0" xfId="1" applyFont="1"/>
    <xf numFmtId="164" fontId="3" fillId="0" borderId="0" xfId="1" applyFont="1"/>
    <xf numFmtId="164" fontId="3" fillId="4" borderId="0" xfId="1" applyFont="1" applyFill="1"/>
    <xf numFmtId="164" fontId="4" fillId="0" borderId="0" xfId="0" applyNumberFormat="1" applyFont="1"/>
    <xf numFmtId="0" fontId="3" fillId="0" borderId="0" xfId="0" applyFont="1"/>
    <xf numFmtId="164" fontId="3" fillId="0" borderId="0" xfId="0" applyNumberFormat="1" applyFont="1"/>
    <xf numFmtId="166" fontId="0" fillId="0" borderId="0" xfId="0" applyNumberFormat="1"/>
    <xf numFmtId="164" fontId="0" fillId="6" borderId="0" xfId="1" applyFont="1" applyFill="1"/>
    <xf numFmtId="164" fontId="0" fillId="7" borderId="0" xfId="1" applyFont="1" applyFill="1"/>
    <xf numFmtId="164" fontId="0" fillId="8" borderId="0" xfId="1" applyFont="1" applyFill="1"/>
    <xf numFmtId="164" fontId="2" fillId="0" borderId="0" xfId="1" applyFont="1"/>
    <xf numFmtId="164" fontId="0" fillId="9" borderId="0" xfId="1" applyFont="1" applyFill="1"/>
    <xf numFmtId="164" fontId="0" fillId="10" borderId="0" xfId="1" applyFont="1" applyFill="1"/>
    <xf numFmtId="164" fontId="0" fillId="11" borderId="0" xfId="1" applyFont="1" applyFill="1"/>
    <xf numFmtId="164" fontId="0" fillId="12" borderId="0" xfId="1" applyFont="1" applyFill="1"/>
    <xf numFmtId="164" fontId="0" fillId="13" borderId="0" xfId="1" applyFont="1" applyFill="1"/>
    <xf numFmtId="164" fontId="0" fillId="14" borderId="0" xfId="1" applyFont="1" applyFill="1"/>
    <xf numFmtId="0" fontId="0" fillId="3" borderId="0" xfId="0" applyFill="1"/>
    <xf numFmtId="0" fontId="0" fillId="12" borderId="0" xfId="0" applyFill="1"/>
    <xf numFmtId="165" fontId="4" fillId="0" borderId="0" xfId="1" applyNumberFormat="1" applyFont="1"/>
    <xf numFmtId="0" fontId="5" fillId="0" borderId="0" xfId="3"/>
    <xf numFmtId="164" fontId="0" fillId="0" borderId="0" xfId="4" applyFont="1"/>
    <xf numFmtId="9" fontId="0" fillId="0" borderId="0" xfId="0" applyNumberFormat="1"/>
    <xf numFmtId="0" fontId="6" fillId="15" borderId="0" xfId="0" applyFont="1" applyFill="1"/>
    <xf numFmtId="0" fontId="7" fillId="15" borderId="0" xfId="0" applyFont="1" applyFill="1" applyAlignment="1">
      <alignment vertical="center"/>
    </xf>
    <xf numFmtId="14" fontId="7" fillId="15" borderId="0" xfId="0" applyNumberFormat="1" applyFont="1" applyFill="1" applyAlignment="1">
      <alignment vertical="center"/>
    </xf>
    <xf numFmtId="0" fontId="7" fillId="15" borderId="0" xfId="0" applyFont="1" applyFill="1" applyAlignment="1">
      <alignment horizontal="right" vertical="center"/>
    </xf>
    <xf numFmtId="0" fontId="8" fillId="0" borderId="0" xfId="0" applyFont="1"/>
    <xf numFmtId="3" fontId="8" fillId="0" borderId="0" xfId="0" applyNumberFormat="1" applyFont="1"/>
    <xf numFmtId="9" fontId="8" fillId="0" borderId="0" xfId="0" applyNumberFormat="1" applyFont="1"/>
    <xf numFmtId="0" fontId="9" fillId="0" borderId="0" xfId="0" applyFont="1"/>
    <xf numFmtId="3" fontId="9" fillId="0" borderId="0" xfId="0" applyNumberFormat="1" applyFont="1"/>
    <xf numFmtId="9" fontId="9" fillId="0" borderId="0" xfId="0" applyNumberFormat="1" applyFont="1"/>
    <xf numFmtId="3" fontId="6" fillId="15" borderId="0" xfId="0" applyNumberFormat="1" applyFont="1" applyFill="1"/>
    <xf numFmtId="9" fontId="6" fillId="15" borderId="0" xfId="0" applyNumberFormat="1" applyFont="1" applyFill="1"/>
    <xf numFmtId="0" fontId="9" fillId="0" borderId="1" xfId="0" applyFont="1" applyBorder="1"/>
    <xf numFmtId="3" fontId="9" fillId="0" borderId="1" xfId="0" applyNumberFormat="1" applyFont="1" applyBorder="1"/>
    <xf numFmtId="9" fontId="9" fillId="0" borderId="1" xfId="0" applyNumberFormat="1" applyFont="1" applyBorder="1"/>
    <xf numFmtId="0" fontId="0" fillId="0" borderId="1" xfId="0" applyBorder="1" applyAlignment="1">
      <alignment horizontal="left" indent="1"/>
    </xf>
    <xf numFmtId="9" fontId="0" fillId="0" borderId="1" xfId="0" applyNumberFormat="1" applyBorder="1"/>
    <xf numFmtId="0" fontId="10" fillId="0" borderId="1" xfId="0" applyFont="1" applyBorder="1"/>
    <xf numFmtId="0" fontId="7" fillId="15" borderId="1" xfId="0" applyFont="1" applyFill="1" applyBorder="1" applyAlignment="1">
      <alignment vertical="center"/>
    </xf>
    <xf numFmtId="14" fontId="7" fillId="15" borderId="1" xfId="0" applyNumberFormat="1" applyFont="1" applyFill="1" applyBorder="1" applyAlignment="1">
      <alignment vertical="center"/>
    </xf>
    <xf numFmtId="0" fontId="7" fillId="15" borderId="1" xfId="0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0" fillId="0" borderId="0" xfId="0" applyFont="1"/>
    <xf numFmtId="3" fontId="0" fillId="0" borderId="0" xfId="0" applyNumberFormat="1" applyFont="1"/>
    <xf numFmtId="0" fontId="0" fillId="0" borderId="0" xfId="0" applyFont="1" applyAlignment="1">
      <alignment horizontal="right"/>
    </xf>
    <xf numFmtId="9" fontId="0" fillId="0" borderId="0" xfId="2" applyFont="1"/>
  </cellXfs>
  <cellStyles count="5">
    <cellStyle name="Comma" xfId="1" builtinId="3"/>
    <cellStyle name="Comma 2" xfId="4" xr:uid="{E78EDA4F-5ABF-44B0-8184-00AD513B7F1D}"/>
    <cellStyle name="Normal" xfId="0" builtinId="0"/>
    <cellStyle name="Normal 2" xfId="3" xr:uid="{91EF7430-5923-431E-85E1-590A2529C847}"/>
    <cellStyle name="Percent" xfId="2" builtinId="5"/>
  </cellStyles>
  <dxfs count="0"/>
  <tableStyles count="0" defaultTableStyle="TableStyleMedium2" defaultPivotStyle="PivotStyleLight16"/>
  <colors>
    <mruColors>
      <color rgb="FF1681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Bogdan.Popa/Documents/2B%20Intelligent/2022/Bento_BP_1003.xlsx" TargetMode="External"/><Relationship Id="rId1" Type="http://schemas.openxmlformats.org/officeDocument/2006/relationships/externalLinkPath" Target="file:///C:/Users/Bogdan.Popa/Documents/2B%20Intelligent/2022/Bento_BP_10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S"/>
      <sheetName val="P&amp;L"/>
      <sheetName val="TB 31.12.2022 updated 10.03"/>
      <sheetName val="TB as of 31.12.2022 vs 1003"/>
    </sheetNames>
    <sheetDataSet>
      <sheetData sheetId="0"/>
      <sheetData sheetId="1"/>
      <sheetData sheetId="2"/>
      <sheetData sheetId="3">
        <row r="1">
          <cell r="A1" t="str">
            <v>cont</v>
          </cell>
          <cell r="B1" t="str">
            <v>denumire</v>
          </cell>
          <cell r="C1" t="str">
            <v>tip</v>
          </cell>
          <cell r="D1" t="str">
            <v>deb_init</v>
          </cell>
          <cell r="E1" t="str">
            <v>cred_init</v>
          </cell>
          <cell r="F1" t="str">
            <v>deb_prec</v>
          </cell>
          <cell r="G1" t="str">
            <v>cred_prec</v>
          </cell>
          <cell r="H1" t="str">
            <v>rulaj_d</v>
          </cell>
          <cell r="I1" t="str">
            <v>rulaj_c</v>
          </cell>
          <cell r="J1" t="str">
            <v>total_deb</v>
          </cell>
          <cell r="K1" t="str">
            <v>total_cred</v>
          </cell>
          <cell r="L1" t="str">
            <v>fin_d</v>
          </cell>
          <cell r="M1" t="str">
            <v>fin_c</v>
          </cell>
          <cell r="N1" t="str">
            <v>closing</v>
          </cell>
        </row>
        <row r="2">
          <cell r="A2" t="str">
            <v>1012</v>
          </cell>
          <cell r="B2" t="str">
            <v>CAPITAL SUBSCRIS VARSAT</v>
          </cell>
          <cell r="C2" t="str">
            <v>P</v>
          </cell>
          <cell r="D2">
            <v>0</v>
          </cell>
          <cell r="E2">
            <v>440000</v>
          </cell>
          <cell r="F2">
            <v>0</v>
          </cell>
          <cell r="G2">
            <v>1320000</v>
          </cell>
          <cell r="H2">
            <v>0</v>
          </cell>
          <cell r="I2">
            <v>0</v>
          </cell>
          <cell r="J2">
            <v>0</v>
          </cell>
          <cell r="K2">
            <v>1320000</v>
          </cell>
          <cell r="L2">
            <v>0</v>
          </cell>
          <cell r="M2">
            <v>1320000</v>
          </cell>
          <cell r="N2">
            <v>-1320000</v>
          </cell>
        </row>
        <row r="3">
          <cell r="A3" t="str">
            <v>1041</v>
          </cell>
          <cell r="B3" t="str">
            <v>PRIME DE EMISIUNE</v>
          </cell>
          <cell r="C3" t="str">
            <v>P</v>
          </cell>
          <cell r="D3">
            <v>0</v>
          </cell>
          <cell r="E3">
            <v>5560000</v>
          </cell>
          <cell r="F3">
            <v>880000</v>
          </cell>
          <cell r="G3">
            <v>5560000</v>
          </cell>
          <cell r="H3">
            <v>0</v>
          </cell>
          <cell r="I3">
            <v>0</v>
          </cell>
          <cell r="J3">
            <v>880000</v>
          </cell>
          <cell r="K3">
            <v>5560000</v>
          </cell>
          <cell r="L3">
            <v>0</v>
          </cell>
          <cell r="M3">
            <v>4680000</v>
          </cell>
          <cell r="N3">
            <v>-4680000</v>
          </cell>
        </row>
        <row r="4">
          <cell r="A4" t="str">
            <v>1061</v>
          </cell>
          <cell r="B4" t="str">
            <v>REZERVE LEGALE</v>
          </cell>
          <cell r="C4" t="str">
            <v>P</v>
          </cell>
          <cell r="D4">
            <v>0</v>
          </cell>
          <cell r="E4">
            <v>88000</v>
          </cell>
          <cell r="F4">
            <v>0</v>
          </cell>
          <cell r="G4">
            <v>88000</v>
          </cell>
          <cell r="H4">
            <v>0</v>
          </cell>
          <cell r="I4">
            <v>176000</v>
          </cell>
          <cell r="J4">
            <v>0</v>
          </cell>
          <cell r="K4">
            <v>264000</v>
          </cell>
          <cell r="L4">
            <v>0</v>
          </cell>
          <cell r="M4">
            <v>264000</v>
          </cell>
          <cell r="N4">
            <v>-264000</v>
          </cell>
        </row>
        <row r="5">
          <cell r="A5" t="str">
            <v>1068</v>
          </cell>
          <cell r="B5" t="str">
            <v>ALTE REZERVE</v>
          </cell>
          <cell r="C5" t="str">
            <v>P</v>
          </cell>
          <cell r="D5">
            <v>0</v>
          </cell>
          <cell r="E5">
            <v>29077.88</v>
          </cell>
          <cell r="F5">
            <v>0</v>
          </cell>
          <cell r="G5">
            <v>29077.88</v>
          </cell>
          <cell r="H5">
            <v>0</v>
          </cell>
          <cell r="I5">
            <v>0</v>
          </cell>
          <cell r="J5">
            <v>0</v>
          </cell>
          <cell r="K5">
            <v>29077.88</v>
          </cell>
          <cell r="L5">
            <v>0</v>
          </cell>
          <cell r="M5">
            <v>29077.88</v>
          </cell>
          <cell r="N5">
            <v>-29077.88</v>
          </cell>
        </row>
        <row r="6">
          <cell r="A6" t="str">
            <v>1171</v>
          </cell>
          <cell r="B6" t="str">
            <v>REZULTATUL REPORTAT</v>
          </cell>
          <cell r="C6" t="str">
            <v>B</v>
          </cell>
          <cell r="D6">
            <v>0</v>
          </cell>
          <cell r="E6">
            <v>1472927.6</v>
          </cell>
          <cell r="F6">
            <v>1075818.95</v>
          </cell>
          <cell r="G6">
            <v>5926044.5700000003</v>
          </cell>
          <cell r="H6">
            <v>0</v>
          </cell>
          <cell r="I6">
            <v>0</v>
          </cell>
          <cell r="J6">
            <v>1075818.95</v>
          </cell>
          <cell r="K6">
            <v>5926044.5700000003</v>
          </cell>
          <cell r="L6">
            <v>0</v>
          </cell>
          <cell r="M6">
            <v>4850225.62</v>
          </cell>
          <cell r="N6">
            <v>-4850225.62</v>
          </cell>
        </row>
        <row r="7">
          <cell r="A7" t="str">
            <v>1174</v>
          </cell>
          <cell r="B7" t="str">
            <v>REZULTATUL REPORTAT</v>
          </cell>
          <cell r="C7" t="str">
            <v>B</v>
          </cell>
          <cell r="D7">
            <v>75818.95</v>
          </cell>
          <cell r="E7">
            <v>0</v>
          </cell>
          <cell r="F7">
            <v>75818.95</v>
          </cell>
          <cell r="G7">
            <v>75818.95</v>
          </cell>
          <cell r="H7">
            <v>0</v>
          </cell>
          <cell r="I7">
            <v>0</v>
          </cell>
          <cell r="J7">
            <v>75818.95</v>
          </cell>
          <cell r="K7">
            <v>75818.95</v>
          </cell>
          <cell r="L7">
            <v>0</v>
          </cell>
          <cell r="M7">
            <v>0</v>
          </cell>
          <cell r="N7">
            <v>0</v>
          </cell>
        </row>
        <row r="8">
          <cell r="A8" t="str">
            <v>121</v>
          </cell>
          <cell r="B8" t="str">
            <v>PROFIT SI PIERDERE</v>
          </cell>
          <cell r="C8" t="str">
            <v>B</v>
          </cell>
          <cell r="D8">
            <v>0</v>
          </cell>
          <cell r="E8">
            <v>4540716.97</v>
          </cell>
          <cell r="F8">
            <v>22564937.960000001</v>
          </cell>
          <cell r="G8">
            <v>25282497.809999999</v>
          </cell>
          <cell r="H8">
            <v>8789170.8900000006</v>
          </cell>
          <cell r="I8">
            <v>11671905.529999999</v>
          </cell>
          <cell r="J8">
            <v>31354108.850000001</v>
          </cell>
          <cell r="K8">
            <v>36954403.340000004</v>
          </cell>
          <cell r="L8">
            <v>0</v>
          </cell>
          <cell r="M8">
            <v>5600294.4900000002</v>
          </cell>
          <cell r="N8">
            <v>-5600294.4900000002</v>
          </cell>
        </row>
        <row r="9">
          <cell r="A9" t="str">
            <v>129</v>
          </cell>
          <cell r="B9" t="str">
            <v>REPARTIZAREA PROFITULUI</v>
          </cell>
          <cell r="C9" t="str">
            <v>A</v>
          </cell>
          <cell r="D9">
            <v>87600</v>
          </cell>
          <cell r="E9">
            <v>0</v>
          </cell>
          <cell r="F9">
            <v>87600</v>
          </cell>
          <cell r="G9">
            <v>87600</v>
          </cell>
          <cell r="H9">
            <v>176000</v>
          </cell>
          <cell r="I9">
            <v>0</v>
          </cell>
          <cell r="J9">
            <v>263600</v>
          </cell>
          <cell r="K9">
            <v>87600</v>
          </cell>
          <cell r="L9">
            <v>176000</v>
          </cell>
          <cell r="M9">
            <v>0</v>
          </cell>
          <cell r="N9">
            <v>176000</v>
          </cell>
        </row>
        <row r="10">
          <cell r="A10" t="str">
            <v>167</v>
          </cell>
          <cell r="B10" t="str">
            <v>ALTE IMPRUMUTURI SI DATORII ASIMILATE</v>
          </cell>
          <cell r="C10" t="str">
            <v>P</v>
          </cell>
          <cell r="D10">
            <v>0</v>
          </cell>
          <cell r="E10">
            <v>273740.77</v>
          </cell>
          <cell r="F10">
            <v>70119.23</v>
          </cell>
          <cell r="G10">
            <v>386648.35</v>
          </cell>
          <cell r="H10">
            <v>8434.9699999999993</v>
          </cell>
          <cell r="I10">
            <v>450.49</v>
          </cell>
          <cell r="J10">
            <v>78554.2</v>
          </cell>
          <cell r="K10">
            <v>387098.84</v>
          </cell>
          <cell r="L10">
            <v>0</v>
          </cell>
          <cell r="M10">
            <v>308544.64000000001</v>
          </cell>
          <cell r="N10">
            <v>-308544.64000000001</v>
          </cell>
        </row>
        <row r="11">
          <cell r="A11" t="str">
            <v>203</v>
          </cell>
          <cell r="B11" t="str">
            <v>CHELTUIELI DE DEZVOLTARE</v>
          </cell>
          <cell r="C11" t="str">
            <v>A</v>
          </cell>
          <cell r="D11">
            <v>0</v>
          </cell>
          <cell r="E11">
            <v>0</v>
          </cell>
          <cell r="F11">
            <v>1665858.38</v>
          </cell>
          <cell r="G11">
            <v>0</v>
          </cell>
          <cell r="H11">
            <v>4908680</v>
          </cell>
          <cell r="I11">
            <v>0</v>
          </cell>
          <cell r="J11">
            <v>6574538.3799999999</v>
          </cell>
          <cell r="K11">
            <v>0</v>
          </cell>
          <cell r="L11">
            <v>6574538.3799999999</v>
          </cell>
          <cell r="M11">
            <v>0</v>
          </cell>
          <cell r="N11">
            <v>6574538.3799999999</v>
          </cell>
        </row>
        <row r="12">
          <cell r="A12" t="str">
            <v>205</v>
          </cell>
          <cell r="B12" t="str">
            <v>CONCESIUNI, BREVETE, LICENTE, MARCI COMERCIALE</v>
          </cell>
          <cell r="C12" t="str">
            <v>A</v>
          </cell>
          <cell r="D12">
            <v>2792.1</v>
          </cell>
          <cell r="E12">
            <v>0</v>
          </cell>
          <cell r="F12">
            <v>3955.92</v>
          </cell>
          <cell r="G12">
            <v>0</v>
          </cell>
          <cell r="H12">
            <v>0</v>
          </cell>
          <cell r="I12">
            <v>0</v>
          </cell>
          <cell r="J12">
            <v>3955.92</v>
          </cell>
          <cell r="K12">
            <v>0</v>
          </cell>
          <cell r="L12">
            <v>3955.92</v>
          </cell>
          <cell r="M12">
            <v>0</v>
          </cell>
          <cell r="N12">
            <v>3955.92</v>
          </cell>
        </row>
        <row r="13">
          <cell r="A13" t="str">
            <v>2131</v>
          </cell>
          <cell r="B13" t="str">
            <v>ECHIPAMENTE TEHNOLOGICE (MASINI,UTILAJE)</v>
          </cell>
          <cell r="C13" t="str">
            <v>A</v>
          </cell>
          <cell r="D13">
            <v>42674.39</v>
          </cell>
          <cell r="E13">
            <v>0</v>
          </cell>
          <cell r="F13">
            <v>42674.39</v>
          </cell>
          <cell r="G13">
            <v>0</v>
          </cell>
          <cell r="H13">
            <v>0</v>
          </cell>
          <cell r="I13">
            <v>0</v>
          </cell>
          <cell r="J13">
            <v>42674.39</v>
          </cell>
          <cell r="K13">
            <v>0</v>
          </cell>
          <cell r="L13">
            <v>42674.39</v>
          </cell>
          <cell r="M13">
            <v>0</v>
          </cell>
          <cell r="N13">
            <v>42674.39</v>
          </cell>
        </row>
        <row r="14">
          <cell r="A14" t="str">
            <v>2132</v>
          </cell>
          <cell r="B14" t="str">
            <v>APARATE SI INSTALATII DE MASURA, CONTROL SI REGLARE</v>
          </cell>
          <cell r="C14" t="str">
            <v>A</v>
          </cell>
          <cell r="D14">
            <v>31210.41</v>
          </cell>
          <cell r="E14">
            <v>0</v>
          </cell>
          <cell r="F14">
            <v>31210.41</v>
          </cell>
          <cell r="G14">
            <v>0</v>
          </cell>
          <cell r="H14">
            <v>0</v>
          </cell>
          <cell r="I14">
            <v>0</v>
          </cell>
          <cell r="J14">
            <v>31210.41</v>
          </cell>
          <cell r="K14">
            <v>0</v>
          </cell>
          <cell r="L14">
            <v>31210.41</v>
          </cell>
          <cell r="M14">
            <v>0</v>
          </cell>
          <cell r="N14">
            <v>31210.41</v>
          </cell>
        </row>
        <row r="15">
          <cell r="A15" t="str">
            <v>2133</v>
          </cell>
          <cell r="B15" t="str">
            <v>MIJLOACE DE TRANSPORT</v>
          </cell>
          <cell r="C15" t="str">
            <v>A</v>
          </cell>
          <cell r="D15">
            <v>1167993.3</v>
          </cell>
          <cell r="E15">
            <v>0</v>
          </cell>
          <cell r="F15">
            <v>1354389.84</v>
          </cell>
          <cell r="G15">
            <v>89450.71</v>
          </cell>
          <cell r="H15">
            <v>0</v>
          </cell>
          <cell r="I15">
            <v>0</v>
          </cell>
          <cell r="J15">
            <v>1354389.84</v>
          </cell>
          <cell r="K15">
            <v>89450.71</v>
          </cell>
          <cell r="L15">
            <v>1264939.1299999999</v>
          </cell>
          <cell r="M15">
            <v>0</v>
          </cell>
          <cell r="N15">
            <v>1264939.1299999999</v>
          </cell>
        </row>
        <row r="16">
          <cell r="A16" t="str">
            <v>214</v>
          </cell>
          <cell r="B16" t="str">
            <v>MOBILIER, APARATURA BIROTICA, ALTE ACTIVE CORPORALE</v>
          </cell>
          <cell r="C16" t="str">
            <v>A</v>
          </cell>
          <cell r="D16">
            <v>302911.90000000002</v>
          </cell>
          <cell r="E16">
            <v>0</v>
          </cell>
          <cell r="F16">
            <v>435739.26</v>
          </cell>
          <cell r="G16">
            <v>0</v>
          </cell>
          <cell r="H16">
            <v>3283.45</v>
          </cell>
          <cell r="I16">
            <v>0</v>
          </cell>
          <cell r="J16">
            <v>439022.71</v>
          </cell>
          <cell r="K16">
            <v>0</v>
          </cell>
          <cell r="L16">
            <v>439022.71</v>
          </cell>
          <cell r="M16">
            <v>0</v>
          </cell>
          <cell r="N16">
            <v>439022.71</v>
          </cell>
        </row>
        <row r="17">
          <cell r="A17" t="str">
            <v>261</v>
          </cell>
          <cell r="B17" t="str">
            <v>ACTIUNI DETINUTE LA ENTITATILE AFILIATE</v>
          </cell>
          <cell r="C17" t="str">
            <v>A</v>
          </cell>
          <cell r="D17">
            <v>960153.81</v>
          </cell>
          <cell r="E17">
            <v>0</v>
          </cell>
          <cell r="F17">
            <v>960153.81</v>
          </cell>
          <cell r="G17">
            <v>0</v>
          </cell>
          <cell r="H17">
            <v>0</v>
          </cell>
          <cell r="I17">
            <v>960153.81</v>
          </cell>
          <cell r="J17">
            <v>960153.81</v>
          </cell>
          <cell r="K17">
            <v>960153.81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>265</v>
          </cell>
          <cell r="B18" t="str">
            <v>ALTE TITLURI IMOBILIZATE</v>
          </cell>
          <cell r="C18" t="str">
            <v>A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>2805</v>
          </cell>
          <cell r="B19" t="str">
            <v>AMORT. CONCESIUNI, BREVETE, LICENTE, MARCI COMERCIALE</v>
          </cell>
          <cell r="C19" t="str">
            <v>P</v>
          </cell>
          <cell r="D19">
            <v>0</v>
          </cell>
          <cell r="E19">
            <v>2792.1</v>
          </cell>
          <cell r="F19">
            <v>0</v>
          </cell>
          <cell r="G19">
            <v>2872.75</v>
          </cell>
          <cell r="H19">
            <v>0</v>
          </cell>
          <cell r="I19">
            <v>32.33</v>
          </cell>
          <cell r="J19">
            <v>0</v>
          </cell>
          <cell r="K19">
            <v>2905.08</v>
          </cell>
          <cell r="L19">
            <v>0</v>
          </cell>
          <cell r="M19">
            <v>2905.08</v>
          </cell>
          <cell r="N19">
            <v>-2905.08</v>
          </cell>
        </row>
        <row r="20">
          <cell r="A20" t="str">
            <v>2813</v>
          </cell>
          <cell r="B20" t="str">
            <v>AMORT. INSTALATIILOR, MIJ. DE TRANSPORT</v>
          </cell>
          <cell r="C20" t="str">
            <v>P</v>
          </cell>
          <cell r="D20">
            <v>0</v>
          </cell>
          <cell r="E20">
            <v>833929.5</v>
          </cell>
          <cell r="F20">
            <v>89260.71</v>
          </cell>
          <cell r="G20">
            <v>972557.82</v>
          </cell>
          <cell r="H20">
            <v>0</v>
          </cell>
          <cell r="I20">
            <v>13815.51</v>
          </cell>
          <cell r="J20">
            <v>89260.71</v>
          </cell>
          <cell r="K20">
            <v>986373.33</v>
          </cell>
          <cell r="L20">
            <v>0</v>
          </cell>
          <cell r="M20">
            <v>897112.62</v>
          </cell>
          <cell r="N20">
            <v>-897112.62</v>
          </cell>
        </row>
        <row r="21">
          <cell r="A21" t="str">
            <v>2814</v>
          </cell>
          <cell r="B21" t="str">
            <v>AMORT. ALTOR IMOBILIZARI CORPORALE</v>
          </cell>
          <cell r="C21" t="str">
            <v>P</v>
          </cell>
          <cell r="D21">
            <v>0</v>
          </cell>
          <cell r="E21">
            <v>132640.6</v>
          </cell>
          <cell r="F21">
            <v>0</v>
          </cell>
          <cell r="G21">
            <v>182827.61</v>
          </cell>
          <cell r="H21">
            <v>0</v>
          </cell>
          <cell r="I21">
            <v>7273.1</v>
          </cell>
          <cell r="J21">
            <v>0</v>
          </cell>
          <cell r="K21">
            <v>190100.71</v>
          </cell>
          <cell r="L21">
            <v>0</v>
          </cell>
          <cell r="M21">
            <v>190100.71</v>
          </cell>
          <cell r="N21">
            <v>-190100.71</v>
          </cell>
        </row>
        <row r="22">
          <cell r="A22" t="str">
            <v>2961</v>
          </cell>
          <cell r="B22" t="str">
            <v>AJUSTARI - PIERDEREA DE VALOARE A ACTIUNILOR LA ENTIT. AFIL.</v>
          </cell>
          <cell r="C22" t="str">
            <v>P</v>
          </cell>
          <cell r="D22">
            <v>0</v>
          </cell>
          <cell r="E22">
            <v>25153.81</v>
          </cell>
          <cell r="F22">
            <v>0</v>
          </cell>
          <cell r="G22">
            <v>25153.81</v>
          </cell>
          <cell r="H22">
            <v>25153.81</v>
          </cell>
          <cell r="I22">
            <v>0</v>
          </cell>
          <cell r="J22">
            <v>25153.81</v>
          </cell>
          <cell r="K22">
            <v>25153.81</v>
          </cell>
          <cell r="L22">
            <v>0</v>
          </cell>
          <cell r="M22">
            <v>0</v>
          </cell>
          <cell r="N22">
            <v>0</v>
          </cell>
        </row>
        <row r="23">
          <cell r="A23" t="str">
            <v>303</v>
          </cell>
          <cell r="B23" t="str">
            <v>MAT. DE NATURA OB. DE INVENTAR</v>
          </cell>
          <cell r="C23" t="str">
            <v>A</v>
          </cell>
          <cell r="D23">
            <v>5337.05</v>
          </cell>
          <cell r="E23">
            <v>0</v>
          </cell>
          <cell r="F23">
            <v>32724.94</v>
          </cell>
          <cell r="G23">
            <v>32095.53</v>
          </cell>
          <cell r="H23">
            <v>2723.92</v>
          </cell>
          <cell r="I23">
            <v>3353.33</v>
          </cell>
          <cell r="J23">
            <v>35448.86</v>
          </cell>
          <cell r="K23">
            <v>35448.86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332</v>
          </cell>
          <cell r="B24" t="str">
            <v>SERVICII IN CURS DE EXECUTIE</v>
          </cell>
          <cell r="C24" t="str">
            <v>A</v>
          </cell>
          <cell r="D24">
            <v>0</v>
          </cell>
          <cell r="E24">
            <v>0</v>
          </cell>
          <cell r="F24">
            <v>1774538</v>
          </cell>
          <cell r="G24">
            <v>0</v>
          </cell>
          <cell r="H24">
            <v>-1774538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371</v>
          </cell>
          <cell r="B25" t="str">
            <v>MARFURI</v>
          </cell>
          <cell r="C25" t="str">
            <v>A</v>
          </cell>
          <cell r="D25">
            <v>53984.98</v>
          </cell>
          <cell r="E25">
            <v>0</v>
          </cell>
          <cell r="F25">
            <v>4631185.62</v>
          </cell>
          <cell r="G25">
            <v>3470688.72</v>
          </cell>
          <cell r="H25">
            <v>4172302.39</v>
          </cell>
          <cell r="I25">
            <v>5068871.92</v>
          </cell>
          <cell r="J25">
            <v>8803488.0099999998</v>
          </cell>
          <cell r="K25">
            <v>8539560.6400000006</v>
          </cell>
          <cell r="L25">
            <v>263927.37</v>
          </cell>
          <cell r="M25">
            <v>0</v>
          </cell>
          <cell r="N25">
            <v>263927.37</v>
          </cell>
        </row>
        <row r="26">
          <cell r="A26" t="str">
            <v>381</v>
          </cell>
          <cell r="B26" t="str">
            <v>AMBALAJE</v>
          </cell>
          <cell r="C26" t="str">
            <v>A</v>
          </cell>
          <cell r="D26">
            <v>0</v>
          </cell>
          <cell r="E26">
            <v>0</v>
          </cell>
          <cell r="F26">
            <v>5.0199999999999996</v>
          </cell>
          <cell r="G26">
            <v>0</v>
          </cell>
          <cell r="H26">
            <v>160</v>
          </cell>
          <cell r="I26">
            <v>0</v>
          </cell>
          <cell r="J26">
            <v>165.02</v>
          </cell>
          <cell r="K26">
            <v>0</v>
          </cell>
          <cell r="L26">
            <v>165.02</v>
          </cell>
          <cell r="M26">
            <v>0</v>
          </cell>
          <cell r="N26">
            <v>165.02</v>
          </cell>
        </row>
        <row r="27">
          <cell r="A27" t="str">
            <v>401</v>
          </cell>
          <cell r="B27" t="str">
            <v>FURNIZORI</v>
          </cell>
          <cell r="C27" t="str">
            <v>P</v>
          </cell>
          <cell r="D27">
            <v>0</v>
          </cell>
          <cell r="E27">
            <v>898980.19</v>
          </cell>
          <cell r="F27">
            <v>11640984.779999999</v>
          </cell>
          <cell r="G27">
            <v>16925513.16</v>
          </cell>
          <cell r="H27">
            <v>2007677.18</v>
          </cell>
          <cell r="I27">
            <v>5350986.72</v>
          </cell>
          <cell r="J27">
            <v>13648661.960000001</v>
          </cell>
          <cell r="K27">
            <v>22276499.879999999</v>
          </cell>
          <cell r="L27">
            <v>0</v>
          </cell>
          <cell r="M27">
            <v>8627837.9199999999</v>
          </cell>
          <cell r="N27">
            <v>-8627837.9199999999</v>
          </cell>
        </row>
        <row r="28">
          <cell r="A28" t="str">
            <v>408</v>
          </cell>
          <cell r="B28" t="str">
            <v>FURNIZORI - FACTURI NESOSITE</v>
          </cell>
          <cell r="C28" t="str">
            <v>P</v>
          </cell>
          <cell r="D28">
            <v>0</v>
          </cell>
          <cell r="E28">
            <v>476451.12</v>
          </cell>
          <cell r="F28">
            <v>0</v>
          </cell>
          <cell r="G28">
            <v>457624.78</v>
          </cell>
          <cell r="H28">
            <v>0</v>
          </cell>
          <cell r="I28">
            <v>159414.79</v>
          </cell>
          <cell r="J28">
            <v>0</v>
          </cell>
          <cell r="K28">
            <v>617039.56999999995</v>
          </cell>
          <cell r="L28">
            <v>0</v>
          </cell>
          <cell r="M28">
            <v>617039.56999999995</v>
          </cell>
          <cell r="N28">
            <v>-617039.56999999995</v>
          </cell>
        </row>
        <row r="29">
          <cell r="A29" t="str">
            <v>4091</v>
          </cell>
          <cell r="B29" t="str">
            <v>FURNIZORI — DEBITORI PT. CUMPARARI DE BUNURI (STOCURI)</v>
          </cell>
          <cell r="C29" t="str">
            <v>A</v>
          </cell>
          <cell r="D29">
            <v>52449.56</v>
          </cell>
          <cell r="E29">
            <v>0</v>
          </cell>
          <cell r="F29">
            <v>19802.96</v>
          </cell>
          <cell r="G29">
            <v>0</v>
          </cell>
          <cell r="H29">
            <v>0</v>
          </cell>
          <cell r="I29">
            <v>0</v>
          </cell>
          <cell r="J29">
            <v>19802.96</v>
          </cell>
          <cell r="K29">
            <v>0</v>
          </cell>
          <cell r="L29">
            <v>19802.96</v>
          </cell>
          <cell r="M29">
            <v>0</v>
          </cell>
          <cell r="N29">
            <v>19802.96</v>
          </cell>
        </row>
        <row r="30">
          <cell r="A30" t="str">
            <v>4092</v>
          </cell>
          <cell r="B30" t="str">
            <v>FURNIZORI — DEBITORI PT. PRESTARI DE SERVICII</v>
          </cell>
          <cell r="C30" t="str">
            <v>A</v>
          </cell>
          <cell r="D30">
            <v>0</v>
          </cell>
          <cell r="E30">
            <v>0</v>
          </cell>
          <cell r="F30">
            <v>9762.31</v>
          </cell>
          <cell r="G30">
            <v>0</v>
          </cell>
          <cell r="H30">
            <v>-6548.02</v>
          </cell>
          <cell r="I30">
            <v>0</v>
          </cell>
          <cell r="J30">
            <v>3214.29</v>
          </cell>
          <cell r="K30">
            <v>0</v>
          </cell>
          <cell r="L30">
            <v>3214.29</v>
          </cell>
          <cell r="M30">
            <v>0</v>
          </cell>
          <cell r="N30">
            <v>3214.29</v>
          </cell>
        </row>
        <row r="31">
          <cell r="A31" t="str">
            <v>4111</v>
          </cell>
          <cell r="B31" t="str">
            <v>CLIENTI</v>
          </cell>
          <cell r="C31" t="str">
            <v>A</v>
          </cell>
          <cell r="D31">
            <v>7668489.8300000001</v>
          </cell>
          <cell r="E31">
            <v>0</v>
          </cell>
          <cell r="F31">
            <v>33225720.190000001</v>
          </cell>
          <cell r="G31">
            <v>20983477.309999999</v>
          </cell>
          <cell r="H31">
            <v>8906131.6300000008</v>
          </cell>
          <cell r="I31">
            <v>2870789.63</v>
          </cell>
          <cell r="J31">
            <v>42131851.82</v>
          </cell>
          <cell r="K31">
            <v>23854266.940000001</v>
          </cell>
          <cell r="L31">
            <v>18277584.879999999</v>
          </cell>
          <cell r="M31">
            <v>0</v>
          </cell>
          <cell r="N31">
            <v>18277584.879999999</v>
          </cell>
        </row>
        <row r="32">
          <cell r="A32" t="str">
            <v>4118</v>
          </cell>
          <cell r="B32" t="str">
            <v>CLIENTI INCERTI SAU IN LITIGIU</v>
          </cell>
          <cell r="C32" t="str">
            <v>A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453322.31</v>
          </cell>
          <cell r="I32">
            <v>0</v>
          </cell>
          <cell r="J32">
            <v>453322.31</v>
          </cell>
          <cell r="K32">
            <v>0</v>
          </cell>
          <cell r="L32">
            <v>453322.31</v>
          </cell>
          <cell r="M32">
            <v>0</v>
          </cell>
          <cell r="N32">
            <v>453322.31</v>
          </cell>
        </row>
        <row r="33">
          <cell r="A33" t="str">
            <v>418</v>
          </cell>
          <cell r="B33" t="str">
            <v>CLIENTI - FACTURI DE INTOCMIT</v>
          </cell>
          <cell r="C33" t="str">
            <v>A</v>
          </cell>
          <cell r="D33">
            <v>1058752.19</v>
          </cell>
          <cell r="E33">
            <v>0</v>
          </cell>
          <cell r="F33">
            <v>524699.65</v>
          </cell>
          <cell r="G33">
            <v>0</v>
          </cell>
          <cell r="H33">
            <v>44618.22</v>
          </cell>
          <cell r="I33">
            <v>0</v>
          </cell>
          <cell r="J33">
            <v>569317.87</v>
          </cell>
          <cell r="K33">
            <v>0</v>
          </cell>
          <cell r="L33">
            <v>569317.87</v>
          </cell>
          <cell r="M33">
            <v>0</v>
          </cell>
          <cell r="N33">
            <v>569317.87</v>
          </cell>
        </row>
        <row r="34">
          <cell r="A34" t="str">
            <v>419</v>
          </cell>
          <cell r="B34" t="str">
            <v>CLIENTI - CREDITORI</v>
          </cell>
          <cell r="C34" t="str">
            <v>P</v>
          </cell>
          <cell r="D34">
            <v>0</v>
          </cell>
          <cell r="E34">
            <v>22443.5</v>
          </cell>
          <cell r="F34">
            <v>0</v>
          </cell>
          <cell r="G34">
            <v>22443.5</v>
          </cell>
          <cell r="H34">
            <v>22413.5</v>
          </cell>
          <cell r="I34">
            <v>0</v>
          </cell>
          <cell r="J34">
            <v>22413.5</v>
          </cell>
          <cell r="K34">
            <v>22443.5</v>
          </cell>
          <cell r="L34">
            <v>0</v>
          </cell>
          <cell r="M34">
            <v>30</v>
          </cell>
          <cell r="N34">
            <v>-30</v>
          </cell>
        </row>
        <row r="35">
          <cell r="A35" t="str">
            <v>421</v>
          </cell>
          <cell r="B35" t="str">
            <v>PERSONAL - SALARII DATORATE</v>
          </cell>
          <cell r="C35" t="str">
            <v>P</v>
          </cell>
          <cell r="D35">
            <v>0</v>
          </cell>
          <cell r="E35">
            <v>321139.86</v>
          </cell>
          <cell r="F35">
            <v>7437244.3300000001</v>
          </cell>
          <cell r="G35">
            <v>8228960.8600000003</v>
          </cell>
          <cell r="H35">
            <v>1251646</v>
          </cell>
          <cell r="I35">
            <v>1279619</v>
          </cell>
          <cell r="J35">
            <v>8688890.3300000001</v>
          </cell>
          <cell r="K35">
            <v>9508579.8599999994</v>
          </cell>
          <cell r="L35">
            <v>0</v>
          </cell>
          <cell r="M35">
            <v>819689.53</v>
          </cell>
          <cell r="N35">
            <v>-819689.53</v>
          </cell>
        </row>
        <row r="36">
          <cell r="A36" t="str">
            <v>423</v>
          </cell>
          <cell r="B36" t="str">
            <v>PERSONAL - AJUTOARE MATERIALE DATORATE</v>
          </cell>
          <cell r="C36" t="str">
            <v>P</v>
          </cell>
          <cell r="D36">
            <v>0</v>
          </cell>
          <cell r="E36">
            <v>3553.83</v>
          </cell>
          <cell r="F36">
            <v>12145.67</v>
          </cell>
          <cell r="G36">
            <v>12144.83</v>
          </cell>
          <cell r="H36">
            <v>0</v>
          </cell>
          <cell r="I36">
            <v>0</v>
          </cell>
          <cell r="J36">
            <v>12145.67</v>
          </cell>
          <cell r="K36">
            <v>12144.83</v>
          </cell>
          <cell r="L36">
            <v>0</v>
          </cell>
          <cell r="M36">
            <v>-0.84</v>
          </cell>
          <cell r="N36">
            <v>0.84</v>
          </cell>
        </row>
        <row r="37">
          <cell r="A37" t="str">
            <v>425</v>
          </cell>
          <cell r="B37" t="str">
            <v>AVANSURI ACORDATE PERSONALULUI</v>
          </cell>
          <cell r="C37" t="str">
            <v>A</v>
          </cell>
          <cell r="D37">
            <v>3000</v>
          </cell>
          <cell r="E37">
            <v>0</v>
          </cell>
          <cell r="F37">
            <v>3000</v>
          </cell>
          <cell r="G37">
            <v>0</v>
          </cell>
          <cell r="H37">
            <v>0</v>
          </cell>
          <cell r="I37">
            <v>3000</v>
          </cell>
          <cell r="J37">
            <v>3000</v>
          </cell>
          <cell r="K37">
            <v>3000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427</v>
          </cell>
          <cell r="B38" t="str">
            <v>RETINERI DIN SALARII DATORATE TERTILOR</v>
          </cell>
          <cell r="C38" t="str">
            <v>P</v>
          </cell>
          <cell r="D38">
            <v>0</v>
          </cell>
          <cell r="E38">
            <v>0</v>
          </cell>
          <cell r="F38">
            <v>12679</v>
          </cell>
          <cell r="G38">
            <v>12679</v>
          </cell>
          <cell r="H38">
            <v>1588</v>
          </cell>
          <cell r="I38">
            <v>1588</v>
          </cell>
          <cell r="J38">
            <v>14267</v>
          </cell>
          <cell r="K38">
            <v>14267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4282</v>
          </cell>
          <cell r="B39" t="str">
            <v>ALTE CREANTE IN LEGATURA CU PERSONALUL</v>
          </cell>
          <cell r="C39" t="str">
            <v>A</v>
          </cell>
          <cell r="D39">
            <v>52391.47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4315</v>
          </cell>
          <cell r="B40" t="str">
            <v>CONTR. DE ASIGURARI SOCIALE</v>
          </cell>
          <cell r="C40" t="str">
            <v>P</v>
          </cell>
          <cell r="D40">
            <v>0</v>
          </cell>
          <cell r="E40">
            <v>268230</v>
          </cell>
          <cell r="F40">
            <v>1732872</v>
          </cell>
          <cell r="G40">
            <v>2341370</v>
          </cell>
          <cell r="H40">
            <v>608498</v>
          </cell>
          <cell r="I40">
            <v>328454</v>
          </cell>
          <cell r="J40">
            <v>2341370</v>
          </cell>
          <cell r="K40">
            <v>2669824</v>
          </cell>
          <cell r="L40">
            <v>0</v>
          </cell>
          <cell r="M40">
            <v>328454</v>
          </cell>
          <cell r="N40">
            <v>-328454</v>
          </cell>
        </row>
        <row r="41">
          <cell r="A41" t="str">
            <v>4316</v>
          </cell>
          <cell r="B41" t="str">
            <v>CONTR. DE ASIGURARI SOCIALE DE SANATATE</v>
          </cell>
          <cell r="C41" t="str">
            <v>P</v>
          </cell>
          <cell r="D41">
            <v>0</v>
          </cell>
          <cell r="E41">
            <v>104645</v>
          </cell>
          <cell r="F41">
            <v>689244</v>
          </cell>
          <cell r="G41">
            <v>932642</v>
          </cell>
          <cell r="H41">
            <v>243398</v>
          </cell>
          <cell r="I41">
            <v>131003</v>
          </cell>
          <cell r="J41">
            <v>932642</v>
          </cell>
          <cell r="K41">
            <v>1063645</v>
          </cell>
          <cell r="L41">
            <v>0</v>
          </cell>
          <cell r="M41">
            <v>131003</v>
          </cell>
          <cell r="N41">
            <v>-131003</v>
          </cell>
        </row>
        <row r="42">
          <cell r="A42" t="str">
            <v>436</v>
          </cell>
          <cell r="B42" t="str">
            <v>CONTR. ASIGURATORIE DE MUNCA</v>
          </cell>
          <cell r="C42" t="str">
            <v>P</v>
          </cell>
          <cell r="D42">
            <v>0</v>
          </cell>
          <cell r="E42">
            <v>23545</v>
          </cell>
          <cell r="F42">
            <v>155168</v>
          </cell>
          <cell r="G42">
            <v>209932</v>
          </cell>
          <cell r="H42">
            <v>54764.02</v>
          </cell>
          <cell r="I42">
            <v>29561</v>
          </cell>
          <cell r="J42">
            <v>209932.02</v>
          </cell>
          <cell r="K42">
            <v>239493</v>
          </cell>
          <cell r="L42">
            <v>0</v>
          </cell>
          <cell r="M42">
            <v>29560.98</v>
          </cell>
          <cell r="N42">
            <v>-29560.98</v>
          </cell>
        </row>
        <row r="43">
          <cell r="A43" t="str">
            <v>4382</v>
          </cell>
          <cell r="B43" t="str">
            <v>ALTE CREANTE SOCIALE</v>
          </cell>
          <cell r="C43" t="str">
            <v>A</v>
          </cell>
          <cell r="D43">
            <v>187663</v>
          </cell>
          <cell r="E43">
            <v>0</v>
          </cell>
          <cell r="F43">
            <v>196254</v>
          </cell>
          <cell r="G43">
            <v>0</v>
          </cell>
          <cell r="H43">
            <v>0</v>
          </cell>
          <cell r="I43">
            <v>0</v>
          </cell>
          <cell r="J43">
            <v>196254</v>
          </cell>
          <cell r="K43">
            <v>0</v>
          </cell>
          <cell r="L43">
            <v>196254</v>
          </cell>
          <cell r="M43">
            <v>0</v>
          </cell>
          <cell r="N43">
            <v>196254</v>
          </cell>
        </row>
        <row r="44">
          <cell r="A44" t="str">
            <v>4411</v>
          </cell>
          <cell r="B44" t="str">
            <v>IMPOZITUL PE PROFIT</v>
          </cell>
          <cell r="C44" t="str">
            <v>P</v>
          </cell>
          <cell r="D44">
            <v>0</v>
          </cell>
          <cell r="E44">
            <v>-60102</v>
          </cell>
          <cell r="F44">
            <v>620546</v>
          </cell>
          <cell r="G44">
            <v>620546</v>
          </cell>
          <cell r="H44">
            <v>0</v>
          </cell>
          <cell r="I44">
            <v>98223</v>
          </cell>
          <cell r="J44">
            <v>620546</v>
          </cell>
          <cell r="K44">
            <v>718769</v>
          </cell>
          <cell r="L44">
            <v>0</v>
          </cell>
          <cell r="M44">
            <v>98223</v>
          </cell>
          <cell r="N44">
            <v>-98223</v>
          </cell>
        </row>
        <row r="45">
          <cell r="A45" t="str">
            <v>4423</v>
          </cell>
          <cell r="B45" t="str">
            <v>TVA DE PLATA</v>
          </cell>
          <cell r="C45" t="str">
            <v>P</v>
          </cell>
          <cell r="D45">
            <v>0</v>
          </cell>
          <cell r="E45">
            <v>141734.21</v>
          </cell>
          <cell r="F45">
            <v>2070973.99</v>
          </cell>
          <cell r="G45">
            <v>2233871.94</v>
          </cell>
          <cell r="H45">
            <v>253143</v>
          </cell>
          <cell r="I45">
            <v>596719.03</v>
          </cell>
          <cell r="J45">
            <v>2324116.9900000002</v>
          </cell>
          <cell r="K45">
            <v>2830590.97</v>
          </cell>
          <cell r="L45">
            <v>0</v>
          </cell>
          <cell r="M45">
            <v>506473.98</v>
          </cell>
          <cell r="N45">
            <v>-506473.98</v>
          </cell>
        </row>
        <row r="46">
          <cell r="A46" t="str">
            <v>4424</v>
          </cell>
          <cell r="B46" t="str">
            <v>TVA DE RECUPERAT</v>
          </cell>
          <cell r="C46" t="str">
            <v>A</v>
          </cell>
          <cell r="D46">
            <v>0</v>
          </cell>
          <cell r="E46">
            <v>0</v>
          </cell>
          <cell r="F46">
            <v>28230.99</v>
          </cell>
          <cell r="G46">
            <v>28230.99</v>
          </cell>
          <cell r="H46">
            <v>0</v>
          </cell>
          <cell r="I46">
            <v>0</v>
          </cell>
          <cell r="J46">
            <v>28230.99</v>
          </cell>
          <cell r="K46">
            <v>28230.99</v>
          </cell>
          <cell r="L46">
            <v>0</v>
          </cell>
          <cell r="M46">
            <v>0</v>
          </cell>
          <cell r="N46">
            <v>0</v>
          </cell>
        </row>
        <row r="47">
          <cell r="A47" t="str">
            <v>4426</v>
          </cell>
          <cell r="B47" t="str">
            <v>TVA DEDUCTIBILA</v>
          </cell>
          <cell r="C47" t="str">
            <v>A</v>
          </cell>
          <cell r="D47">
            <v>0</v>
          </cell>
          <cell r="E47">
            <v>0</v>
          </cell>
          <cell r="F47">
            <v>1934081.18</v>
          </cell>
          <cell r="G47">
            <v>1934081.18</v>
          </cell>
          <cell r="H47">
            <v>822063.69</v>
          </cell>
          <cell r="I47">
            <v>822063.69</v>
          </cell>
          <cell r="J47">
            <v>2756144.87</v>
          </cell>
          <cell r="K47">
            <v>2756144.87</v>
          </cell>
          <cell r="L47">
            <v>0</v>
          </cell>
          <cell r="M47">
            <v>0</v>
          </cell>
          <cell r="N47">
            <v>0</v>
          </cell>
        </row>
        <row r="48">
          <cell r="A48" t="str">
            <v>4427</v>
          </cell>
          <cell r="B48" t="str">
            <v>TVA COLECTATA</v>
          </cell>
          <cell r="C48" t="str">
            <v>P</v>
          </cell>
          <cell r="D48">
            <v>0</v>
          </cell>
          <cell r="E48">
            <v>0.03</v>
          </cell>
          <cell r="F48">
            <v>3970203.35</v>
          </cell>
          <cell r="G48">
            <v>3970203.38</v>
          </cell>
          <cell r="H48">
            <v>1412071.75</v>
          </cell>
          <cell r="I48">
            <v>1412071.75</v>
          </cell>
          <cell r="J48">
            <v>5382275.0999999996</v>
          </cell>
          <cell r="K48">
            <v>5382275.1299999999</v>
          </cell>
          <cell r="L48">
            <v>0</v>
          </cell>
          <cell r="M48">
            <v>0.03</v>
          </cell>
          <cell r="N48">
            <v>-0.03</v>
          </cell>
        </row>
        <row r="49">
          <cell r="A49" t="str">
            <v>4428</v>
          </cell>
          <cell r="B49" t="str">
            <v>TVA NEEXIGIBILA</v>
          </cell>
          <cell r="C49" t="str">
            <v>B</v>
          </cell>
          <cell r="D49">
            <v>4400.0600000000004</v>
          </cell>
          <cell r="E49">
            <v>0</v>
          </cell>
          <cell r="F49">
            <v>354702.13</v>
          </cell>
          <cell r="G49">
            <v>261904.2</v>
          </cell>
          <cell r="H49">
            <v>31909.29</v>
          </cell>
          <cell r="I49">
            <v>23056.66</v>
          </cell>
          <cell r="J49">
            <v>386611.42</v>
          </cell>
          <cell r="K49">
            <v>284960.86</v>
          </cell>
          <cell r="L49">
            <v>101650.56</v>
          </cell>
          <cell r="M49">
            <v>0</v>
          </cell>
          <cell r="N49">
            <v>101650.56</v>
          </cell>
        </row>
        <row r="50">
          <cell r="A50" t="str">
            <v>444</v>
          </cell>
          <cell r="B50" t="str">
            <v>IMPOZITUL PE VENITURI DE NATURA SALARIILOR</v>
          </cell>
          <cell r="C50" t="str">
            <v>P</v>
          </cell>
          <cell r="D50">
            <v>0</v>
          </cell>
          <cell r="E50">
            <v>13226</v>
          </cell>
          <cell r="F50">
            <v>71645</v>
          </cell>
          <cell r="G50">
            <v>96437</v>
          </cell>
          <cell r="H50">
            <v>24792</v>
          </cell>
          <cell r="I50">
            <v>13071</v>
          </cell>
          <cell r="J50">
            <v>96437</v>
          </cell>
          <cell r="K50">
            <v>109508</v>
          </cell>
          <cell r="L50">
            <v>0</v>
          </cell>
          <cell r="M50">
            <v>13071</v>
          </cell>
          <cell r="N50">
            <v>-13071</v>
          </cell>
        </row>
        <row r="51">
          <cell r="A51" t="str">
            <v>4452</v>
          </cell>
          <cell r="B51" t="str">
            <v>IMPRUMUTURI NERAMBURSABILE CU CARACTER DE SUBVENTII</v>
          </cell>
          <cell r="C51" t="str">
            <v>A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10500</v>
          </cell>
          <cell r="I51">
            <v>10500</v>
          </cell>
          <cell r="J51">
            <v>10500</v>
          </cell>
          <cell r="K51">
            <v>10500</v>
          </cell>
          <cell r="L51">
            <v>0</v>
          </cell>
          <cell r="M51">
            <v>0</v>
          </cell>
          <cell r="N51">
            <v>0</v>
          </cell>
        </row>
        <row r="52">
          <cell r="A52" t="str">
            <v>446</v>
          </cell>
          <cell r="B52" t="str">
            <v>ALTE IMPOZITE, TAXE SI VARSAMINTE ASIMILATE</v>
          </cell>
          <cell r="C52" t="str">
            <v>P</v>
          </cell>
          <cell r="D52">
            <v>0</v>
          </cell>
          <cell r="E52">
            <v>99998</v>
          </cell>
          <cell r="F52">
            <v>150182.06</v>
          </cell>
          <cell r="G52">
            <v>150180.06</v>
          </cell>
          <cell r="H52">
            <v>0</v>
          </cell>
          <cell r="I52">
            <v>0</v>
          </cell>
          <cell r="J52">
            <v>150182.06</v>
          </cell>
          <cell r="K52">
            <v>150180.06</v>
          </cell>
          <cell r="L52">
            <v>0</v>
          </cell>
          <cell r="M52">
            <v>-2</v>
          </cell>
          <cell r="N52">
            <v>2</v>
          </cell>
        </row>
        <row r="53">
          <cell r="A53" t="str">
            <v>447</v>
          </cell>
          <cell r="B53" t="str">
            <v>FONDURI SPECIALE TAXE SI VARSAMINTE ASIMILATE</v>
          </cell>
          <cell r="C53" t="str">
            <v>P</v>
          </cell>
          <cell r="D53">
            <v>0</v>
          </cell>
          <cell r="E53">
            <v>0</v>
          </cell>
          <cell r="F53">
            <v>40350.5</v>
          </cell>
          <cell r="G53">
            <v>55650.5</v>
          </cell>
          <cell r="H53">
            <v>15300</v>
          </cell>
          <cell r="I53">
            <v>8186</v>
          </cell>
          <cell r="J53">
            <v>55650.5</v>
          </cell>
          <cell r="K53">
            <v>63836.5</v>
          </cell>
          <cell r="L53">
            <v>0</v>
          </cell>
          <cell r="M53">
            <v>8186</v>
          </cell>
          <cell r="N53">
            <v>-8186</v>
          </cell>
        </row>
        <row r="54">
          <cell r="A54" t="str">
            <v>4551</v>
          </cell>
          <cell r="B54" t="str">
            <v>ACTIONARI/ASOCIATI - CONTURI CURENTE</v>
          </cell>
          <cell r="C54" t="str">
            <v>P</v>
          </cell>
          <cell r="D54">
            <v>0</v>
          </cell>
          <cell r="E54">
            <v>13838.14</v>
          </cell>
          <cell r="F54">
            <v>2000000</v>
          </cell>
          <cell r="G54">
            <v>2013838.14</v>
          </cell>
          <cell r="H54">
            <v>0</v>
          </cell>
          <cell r="I54">
            <v>0</v>
          </cell>
          <cell r="J54">
            <v>2000000</v>
          </cell>
          <cell r="K54">
            <v>2013838.14</v>
          </cell>
          <cell r="L54">
            <v>0</v>
          </cell>
          <cell r="M54">
            <v>13838.14</v>
          </cell>
          <cell r="N54">
            <v>-13838.14</v>
          </cell>
        </row>
        <row r="55">
          <cell r="A55" t="str">
            <v>457</v>
          </cell>
          <cell r="B55" t="str">
            <v>DIVIDENDE DE PLATIT</v>
          </cell>
          <cell r="C55" t="str">
            <v>P</v>
          </cell>
          <cell r="D55">
            <v>0</v>
          </cell>
          <cell r="E55">
            <v>2643581.37</v>
          </cell>
          <cell r="F55">
            <v>2256907.62</v>
          </cell>
          <cell r="G55">
            <v>3643581.37</v>
          </cell>
          <cell r="H55">
            <v>144574.79</v>
          </cell>
          <cell r="I55">
            <v>51368</v>
          </cell>
          <cell r="J55">
            <v>2401482.41</v>
          </cell>
          <cell r="K55">
            <v>3694949.37</v>
          </cell>
          <cell r="L55">
            <v>0</v>
          </cell>
          <cell r="M55">
            <v>1293466.96</v>
          </cell>
          <cell r="N55">
            <v>-1293466.96</v>
          </cell>
        </row>
        <row r="56">
          <cell r="A56" t="str">
            <v>461</v>
          </cell>
          <cell r="B56" t="str">
            <v>DEBITORI DIVERSI</v>
          </cell>
          <cell r="C56" t="str">
            <v>A</v>
          </cell>
          <cell r="D56">
            <v>200086.81</v>
          </cell>
          <cell r="E56">
            <v>0</v>
          </cell>
          <cell r="F56">
            <v>200086.81</v>
          </cell>
          <cell r="G56">
            <v>0</v>
          </cell>
          <cell r="H56">
            <v>935000</v>
          </cell>
          <cell r="I56">
            <v>935000</v>
          </cell>
          <cell r="J56">
            <v>1135086.81</v>
          </cell>
          <cell r="K56">
            <v>935000</v>
          </cell>
          <cell r="L56">
            <v>200086.81</v>
          </cell>
          <cell r="M56">
            <v>0</v>
          </cell>
          <cell r="N56">
            <v>200086.81</v>
          </cell>
        </row>
        <row r="57">
          <cell r="A57" t="str">
            <v>462</v>
          </cell>
          <cell r="B57" t="str">
            <v>CREDITORI DIVERSI</v>
          </cell>
          <cell r="C57" t="str">
            <v>P</v>
          </cell>
          <cell r="D57">
            <v>0</v>
          </cell>
          <cell r="E57">
            <v>0</v>
          </cell>
          <cell r="F57">
            <v>2181</v>
          </cell>
          <cell r="G57">
            <v>2181</v>
          </cell>
          <cell r="H57">
            <v>0</v>
          </cell>
          <cell r="I57">
            <v>0</v>
          </cell>
          <cell r="J57">
            <v>2181</v>
          </cell>
          <cell r="K57">
            <v>2181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471</v>
          </cell>
          <cell r="B58" t="str">
            <v>CHELTUIELI INREGISTRATE IN AVANS</v>
          </cell>
          <cell r="C58" t="str">
            <v>A</v>
          </cell>
          <cell r="D58">
            <v>18389.72</v>
          </cell>
          <cell r="E58">
            <v>0</v>
          </cell>
          <cell r="F58">
            <v>25966.44</v>
          </cell>
          <cell r="G58">
            <v>18389.62</v>
          </cell>
          <cell r="H58">
            <v>-5076.72</v>
          </cell>
          <cell r="I58">
            <v>208.33</v>
          </cell>
          <cell r="J58">
            <v>20889.72</v>
          </cell>
          <cell r="K58">
            <v>18597.95</v>
          </cell>
          <cell r="L58">
            <v>2291.77</v>
          </cell>
          <cell r="M58">
            <v>0</v>
          </cell>
          <cell r="N58">
            <v>2291.77</v>
          </cell>
        </row>
        <row r="59">
          <cell r="A59" t="str">
            <v>473</v>
          </cell>
          <cell r="B59" t="str">
            <v>DECONTARI DIN OPERATIUNI IN CURS DE CLARIFICARE</v>
          </cell>
          <cell r="C59" t="str">
            <v>B</v>
          </cell>
          <cell r="D59">
            <v>70412.41</v>
          </cell>
          <cell r="E59">
            <v>0</v>
          </cell>
          <cell r="F59">
            <v>2410655.85</v>
          </cell>
          <cell r="G59">
            <v>2288393.14</v>
          </cell>
          <cell r="H59">
            <v>4171.93</v>
          </cell>
          <cell r="I59">
            <v>44048.22</v>
          </cell>
          <cell r="J59">
            <v>2414827.7799999998</v>
          </cell>
          <cell r="K59">
            <v>2332441.36</v>
          </cell>
          <cell r="L59">
            <v>82386.42</v>
          </cell>
          <cell r="M59">
            <v>0</v>
          </cell>
          <cell r="N59">
            <v>82386.42</v>
          </cell>
        </row>
        <row r="60">
          <cell r="A60" t="str">
            <v>4752</v>
          </cell>
          <cell r="B60" t="str">
            <v>IMPRUMUTURI NERAMB. CU CARACTER DE SUBVENTII PT. INVESTITII</v>
          </cell>
          <cell r="C60" t="str">
            <v>P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10500</v>
          </cell>
          <cell r="I60">
            <v>10500</v>
          </cell>
          <cell r="J60">
            <v>10500</v>
          </cell>
          <cell r="K60">
            <v>10500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491</v>
          </cell>
          <cell r="B61" t="str">
            <v>AJUSTARI - DEPRECIEREA CREANTELOR - CLIENTI</v>
          </cell>
          <cell r="C61" t="str">
            <v>P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453322.31</v>
          </cell>
          <cell r="J61">
            <v>0</v>
          </cell>
          <cell r="K61">
            <v>453322.31</v>
          </cell>
          <cell r="L61">
            <v>0</v>
          </cell>
          <cell r="M61">
            <v>453322.31</v>
          </cell>
          <cell r="N61">
            <v>-453322.31</v>
          </cell>
        </row>
        <row r="62">
          <cell r="A62" t="str">
            <v>5121</v>
          </cell>
          <cell r="B62" t="str">
            <v>CONTURI LA BANCA IN LEI</v>
          </cell>
          <cell r="C62" t="str">
            <v>B</v>
          </cell>
          <cell r="D62">
            <v>4367197.5199999996</v>
          </cell>
          <cell r="E62">
            <v>0</v>
          </cell>
          <cell r="F62">
            <v>28615651.239999998</v>
          </cell>
          <cell r="G62">
            <v>28884584.07</v>
          </cell>
          <cell r="H62">
            <v>6824417.3799999999</v>
          </cell>
          <cell r="I62">
            <v>5983495.8799999999</v>
          </cell>
          <cell r="J62">
            <v>35440068.619999997</v>
          </cell>
          <cell r="K62">
            <v>34868079.950000003</v>
          </cell>
          <cell r="L62">
            <v>571988.67000000004</v>
          </cell>
          <cell r="M62">
            <v>0</v>
          </cell>
          <cell r="N62">
            <v>571988.67000000004</v>
          </cell>
        </row>
        <row r="63">
          <cell r="A63" t="str">
            <v>5124</v>
          </cell>
          <cell r="B63" t="str">
            <v>CONTURI LA BANCA IN VALUTA</v>
          </cell>
          <cell r="C63" t="str">
            <v>B</v>
          </cell>
          <cell r="D63">
            <v>1956534.02</v>
          </cell>
          <cell r="E63">
            <v>0</v>
          </cell>
          <cell r="F63">
            <v>4539176.8099999996</v>
          </cell>
          <cell r="G63">
            <v>965231.33</v>
          </cell>
          <cell r="H63">
            <v>201952.1</v>
          </cell>
          <cell r="I63">
            <v>728522.42</v>
          </cell>
          <cell r="J63">
            <v>4741128.91</v>
          </cell>
          <cell r="K63">
            <v>1693753.75</v>
          </cell>
          <cell r="L63">
            <v>3047375.16</v>
          </cell>
          <cell r="M63">
            <v>0</v>
          </cell>
          <cell r="N63">
            <v>3047375.16</v>
          </cell>
        </row>
        <row r="64">
          <cell r="A64" t="str">
            <v>5191</v>
          </cell>
          <cell r="B64" t="str">
            <v>CREDITE BANCARE PE TERMEN SCURT</v>
          </cell>
          <cell r="C64" t="str">
            <v>P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1750000</v>
          </cell>
          <cell r="I64">
            <v>2983053.82</v>
          </cell>
          <cell r="J64">
            <v>1750000</v>
          </cell>
          <cell r="K64">
            <v>2983053.82</v>
          </cell>
          <cell r="L64">
            <v>0</v>
          </cell>
          <cell r="M64">
            <v>1233053.82</v>
          </cell>
          <cell r="N64">
            <v>-1233053.82</v>
          </cell>
        </row>
        <row r="65">
          <cell r="A65" t="str">
            <v>5311</v>
          </cell>
          <cell r="B65" t="str">
            <v>CASA IN LEI</v>
          </cell>
          <cell r="C65" t="str">
            <v>A</v>
          </cell>
          <cell r="D65">
            <v>0</v>
          </cell>
          <cell r="E65">
            <v>0</v>
          </cell>
          <cell r="F65">
            <v>2380</v>
          </cell>
          <cell r="G65">
            <v>1190</v>
          </cell>
          <cell r="H65">
            <v>3310</v>
          </cell>
          <cell r="I65">
            <v>4500</v>
          </cell>
          <cell r="J65">
            <v>5690</v>
          </cell>
          <cell r="K65">
            <v>5690</v>
          </cell>
          <cell r="L65">
            <v>0</v>
          </cell>
          <cell r="M65">
            <v>0</v>
          </cell>
          <cell r="N65">
            <v>0</v>
          </cell>
        </row>
        <row r="66">
          <cell r="A66" t="str">
            <v>5328</v>
          </cell>
          <cell r="B66" t="str">
            <v>ALTE VALORI</v>
          </cell>
          <cell r="C66" t="str">
            <v>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10500</v>
          </cell>
          <cell r="I66">
            <v>10500</v>
          </cell>
          <cell r="J66">
            <v>10500</v>
          </cell>
          <cell r="K66">
            <v>10500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542</v>
          </cell>
          <cell r="B67" t="str">
            <v>AVANSURI DE TREZORERIE</v>
          </cell>
          <cell r="C67" t="str">
            <v>A</v>
          </cell>
          <cell r="D67">
            <v>0</v>
          </cell>
          <cell r="E67">
            <v>0</v>
          </cell>
          <cell r="F67">
            <v>129255.05</v>
          </cell>
          <cell r="G67">
            <v>32128.43</v>
          </cell>
          <cell r="H67">
            <v>-71521.42</v>
          </cell>
          <cell r="I67">
            <v>31805.79</v>
          </cell>
          <cell r="J67">
            <v>57733.63</v>
          </cell>
          <cell r="K67">
            <v>63934.22</v>
          </cell>
          <cell r="L67">
            <v>-6200.59</v>
          </cell>
          <cell r="M67">
            <v>0</v>
          </cell>
          <cell r="N67">
            <v>-6200.59</v>
          </cell>
        </row>
        <row r="68">
          <cell r="A68" t="str">
            <v>581</v>
          </cell>
          <cell r="B68" t="str">
            <v>VIRAMENTE INTERNE</v>
          </cell>
          <cell r="C68" t="str">
            <v>A</v>
          </cell>
          <cell r="D68">
            <v>0</v>
          </cell>
          <cell r="E68">
            <v>0</v>
          </cell>
          <cell r="F68">
            <v>1127030.95</v>
          </cell>
          <cell r="G68">
            <v>1127030.95</v>
          </cell>
          <cell r="H68">
            <v>690751.86</v>
          </cell>
          <cell r="I68">
            <v>690751.86</v>
          </cell>
          <cell r="J68">
            <v>1817782.81</v>
          </cell>
          <cell r="K68">
            <v>1817782.81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6021</v>
          </cell>
          <cell r="B69" t="str">
            <v>CHELT. CU MATERIALE AUXILIARE</v>
          </cell>
          <cell r="C69" t="str">
            <v>A</v>
          </cell>
          <cell r="D69">
            <v>0</v>
          </cell>
          <cell r="E69">
            <v>0</v>
          </cell>
          <cell r="F69">
            <v>503177.59</v>
          </cell>
          <cell r="G69">
            <v>503177.59</v>
          </cell>
          <cell r="H69">
            <v>0</v>
          </cell>
          <cell r="I69">
            <v>0</v>
          </cell>
          <cell r="J69">
            <v>503177.59</v>
          </cell>
          <cell r="K69">
            <v>503177.59</v>
          </cell>
          <cell r="L69">
            <v>0</v>
          </cell>
          <cell r="M69">
            <v>0</v>
          </cell>
          <cell r="N69">
            <v>0</v>
          </cell>
          <cell r="O69">
            <v>503177.59</v>
          </cell>
        </row>
        <row r="70">
          <cell r="A70" t="str">
            <v>6022</v>
          </cell>
          <cell r="B70" t="str">
            <v>CHELT. PRIVIND COMBUSTIBILUL</v>
          </cell>
          <cell r="C70" t="str">
            <v>A</v>
          </cell>
          <cell r="D70">
            <v>0</v>
          </cell>
          <cell r="E70">
            <v>0</v>
          </cell>
          <cell r="F70">
            <v>113608.49</v>
          </cell>
          <cell r="G70">
            <v>113608.49</v>
          </cell>
          <cell r="H70">
            <v>12730.38</v>
          </cell>
          <cell r="I70">
            <v>12730.38</v>
          </cell>
          <cell r="J70">
            <v>126338.87</v>
          </cell>
          <cell r="K70">
            <v>126338.87</v>
          </cell>
          <cell r="L70">
            <v>0</v>
          </cell>
          <cell r="M70">
            <v>0</v>
          </cell>
          <cell r="N70">
            <v>0</v>
          </cell>
          <cell r="O70">
            <v>126338.87</v>
          </cell>
        </row>
        <row r="71">
          <cell r="A71" t="str">
            <v>6028</v>
          </cell>
          <cell r="B71" t="str">
            <v>CHELT.CU ALTE MAT.CONSUMABILE</v>
          </cell>
          <cell r="C71" t="str">
            <v>A</v>
          </cell>
          <cell r="D71">
            <v>0</v>
          </cell>
          <cell r="E71">
            <v>0</v>
          </cell>
          <cell r="F71">
            <v>19963.240000000002</v>
          </cell>
          <cell r="G71">
            <v>19963.240000000002</v>
          </cell>
          <cell r="H71">
            <v>1671.9</v>
          </cell>
          <cell r="I71">
            <v>1671.9</v>
          </cell>
          <cell r="J71">
            <v>21635.14</v>
          </cell>
          <cell r="K71">
            <v>21635.14</v>
          </cell>
          <cell r="L71">
            <v>0</v>
          </cell>
          <cell r="M71">
            <v>0</v>
          </cell>
          <cell r="N71">
            <v>0</v>
          </cell>
          <cell r="O71">
            <v>21635.14</v>
          </cell>
        </row>
        <row r="72">
          <cell r="A72" t="str">
            <v>603</v>
          </cell>
          <cell r="B72" t="str">
            <v>CHELT. CU OBIECTE DE INVENTAR</v>
          </cell>
          <cell r="C72" t="str">
            <v>A</v>
          </cell>
          <cell r="D72">
            <v>0</v>
          </cell>
          <cell r="E72">
            <v>0</v>
          </cell>
          <cell r="F72">
            <v>32095.53</v>
          </cell>
          <cell r="G72">
            <v>32095.53</v>
          </cell>
          <cell r="H72">
            <v>3353.33</v>
          </cell>
          <cell r="I72">
            <v>3353.33</v>
          </cell>
          <cell r="J72">
            <v>35448.86</v>
          </cell>
          <cell r="K72">
            <v>35448.86</v>
          </cell>
          <cell r="L72">
            <v>0</v>
          </cell>
          <cell r="M72">
            <v>0</v>
          </cell>
          <cell r="N72">
            <v>0</v>
          </cell>
          <cell r="O72">
            <v>35448.86</v>
          </cell>
        </row>
        <row r="73">
          <cell r="A73" t="str">
            <v>604</v>
          </cell>
          <cell r="B73" t="str">
            <v>CHELT. CU MAT.NESTOCATE</v>
          </cell>
          <cell r="C73" t="str">
            <v>A</v>
          </cell>
          <cell r="D73">
            <v>0</v>
          </cell>
          <cell r="E73">
            <v>0</v>
          </cell>
          <cell r="F73">
            <v>32432.3</v>
          </cell>
          <cell r="G73">
            <v>32432.3</v>
          </cell>
          <cell r="H73">
            <v>2520.89</v>
          </cell>
          <cell r="I73">
            <v>2520.89</v>
          </cell>
          <cell r="J73">
            <v>34953.19</v>
          </cell>
          <cell r="K73">
            <v>34953.19</v>
          </cell>
          <cell r="L73">
            <v>0</v>
          </cell>
          <cell r="M73">
            <v>0</v>
          </cell>
          <cell r="N73">
            <v>0</v>
          </cell>
          <cell r="O73">
            <v>34953.19</v>
          </cell>
        </row>
        <row r="74">
          <cell r="A74" t="str">
            <v>605</v>
          </cell>
          <cell r="B74" t="str">
            <v>CHELT. CU ENERGIA SI APA</v>
          </cell>
          <cell r="C74" t="str">
            <v>A</v>
          </cell>
          <cell r="D74">
            <v>0</v>
          </cell>
          <cell r="E74">
            <v>0</v>
          </cell>
          <cell r="F74">
            <v>572.9</v>
          </cell>
          <cell r="G74">
            <v>572.9</v>
          </cell>
          <cell r="H74">
            <v>0</v>
          </cell>
          <cell r="I74">
            <v>0</v>
          </cell>
          <cell r="J74">
            <v>572.9</v>
          </cell>
          <cell r="K74">
            <v>572.9</v>
          </cell>
          <cell r="L74">
            <v>0</v>
          </cell>
          <cell r="M74">
            <v>0</v>
          </cell>
          <cell r="N74">
            <v>0</v>
          </cell>
          <cell r="O74">
            <v>572.9</v>
          </cell>
        </row>
        <row r="75">
          <cell r="A75" t="str">
            <v>6051</v>
          </cell>
          <cell r="B75" t="str">
            <v>CHELT. PRIVIND CONSUMUL DE ENERGIE</v>
          </cell>
          <cell r="C75" t="str">
            <v>A</v>
          </cell>
          <cell r="D75">
            <v>0</v>
          </cell>
          <cell r="E75">
            <v>0</v>
          </cell>
          <cell r="F75">
            <v>4635.83</v>
          </cell>
          <cell r="G75">
            <v>4635.83</v>
          </cell>
          <cell r="H75">
            <v>0</v>
          </cell>
          <cell r="I75">
            <v>0</v>
          </cell>
          <cell r="J75">
            <v>4635.83</v>
          </cell>
          <cell r="K75">
            <v>4635.83</v>
          </cell>
          <cell r="L75">
            <v>0</v>
          </cell>
          <cell r="M75">
            <v>0</v>
          </cell>
          <cell r="N75">
            <v>0</v>
          </cell>
          <cell r="O75">
            <v>4635.83</v>
          </cell>
        </row>
        <row r="76">
          <cell r="A76" t="str">
            <v>607</v>
          </cell>
          <cell r="B76" t="str">
            <v>CHELT. PRIVIND MARFURILE</v>
          </cell>
          <cell r="C76" t="str">
            <v>A</v>
          </cell>
          <cell r="D76">
            <v>0</v>
          </cell>
          <cell r="E76">
            <v>0</v>
          </cell>
          <cell r="F76">
            <v>3470688.72</v>
          </cell>
          <cell r="G76">
            <v>3470688.72</v>
          </cell>
          <cell r="H76">
            <v>5068871.92</v>
          </cell>
          <cell r="I76">
            <v>5068871.92</v>
          </cell>
          <cell r="J76">
            <v>8539560.6400000006</v>
          </cell>
          <cell r="K76">
            <v>8539560.6400000006</v>
          </cell>
          <cell r="L76">
            <v>0</v>
          </cell>
          <cell r="M76">
            <v>0</v>
          </cell>
          <cell r="N76">
            <v>0</v>
          </cell>
          <cell r="O76">
            <v>8539560.6400000006</v>
          </cell>
        </row>
        <row r="77">
          <cell r="A77" t="str">
            <v>611</v>
          </cell>
          <cell r="B77" t="str">
            <v>CHELT. CU INTRETINEREA SI REPARATIILE</v>
          </cell>
          <cell r="C77" t="str">
            <v>A</v>
          </cell>
          <cell r="D77">
            <v>0</v>
          </cell>
          <cell r="E77">
            <v>0</v>
          </cell>
          <cell r="F77">
            <v>91634.16</v>
          </cell>
          <cell r="G77">
            <v>91634.16</v>
          </cell>
          <cell r="H77">
            <v>11170.75</v>
          </cell>
          <cell r="I77">
            <v>11170.75</v>
          </cell>
          <cell r="J77">
            <v>102804.91</v>
          </cell>
          <cell r="K77">
            <v>102804.91</v>
          </cell>
          <cell r="L77">
            <v>0</v>
          </cell>
          <cell r="M77">
            <v>0</v>
          </cell>
          <cell r="N77">
            <v>0</v>
          </cell>
          <cell r="O77">
            <v>102804.91</v>
          </cell>
        </row>
        <row r="78">
          <cell r="A78" t="str">
            <v>612</v>
          </cell>
          <cell r="B78" t="str">
            <v>CHELT. CU REDEVENTE, LOCATIILE DE GESTIUNE SI CHIRIILE</v>
          </cell>
          <cell r="C78" t="str">
            <v>A</v>
          </cell>
          <cell r="D78">
            <v>0</v>
          </cell>
          <cell r="E78">
            <v>0</v>
          </cell>
          <cell r="F78">
            <v>398637.91</v>
          </cell>
          <cell r="G78">
            <v>398637.91</v>
          </cell>
          <cell r="H78">
            <v>40087.040000000001</v>
          </cell>
          <cell r="I78">
            <v>40087.040000000001</v>
          </cell>
          <cell r="J78">
            <v>438724.95</v>
          </cell>
          <cell r="K78">
            <v>438724.95</v>
          </cell>
          <cell r="L78">
            <v>0</v>
          </cell>
          <cell r="M78">
            <v>0</v>
          </cell>
          <cell r="N78">
            <v>0</v>
          </cell>
          <cell r="O78">
            <v>438724.95</v>
          </cell>
        </row>
        <row r="79">
          <cell r="A79" t="str">
            <v>613</v>
          </cell>
          <cell r="B79" t="str">
            <v>CHELT. CU PRIME DE ASIGURARE</v>
          </cell>
          <cell r="C79" t="str">
            <v>A</v>
          </cell>
          <cell r="D79">
            <v>0</v>
          </cell>
          <cell r="E79">
            <v>0</v>
          </cell>
          <cell r="F79">
            <v>101294.46</v>
          </cell>
          <cell r="G79">
            <v>101294.46</v>
          </cell>
          <cell r="H79">
            <v>10235.98</v>
          </cell>
          <cell r="I79">
            <v>10235.98</v>
          </cell>
          <cell r="J79">
            <v>111530.44</v>
          </cell>
          <cell r="K79">
            <v>111530.44</v>
          </cell>
          <cell r="L79">
            <v>0</v>
          </cell>
          <cell r="M79">
            <v>0</v>
          </cell>
          <cell r="N79">
            <v>0</v>
          </cell>
          <cell r="O79">
            <v>111530.44</v>
          </cell>
        </row>
        <row r="80">
          <cell r="A80" t="str">
            <v>615</v>
          </cell>
          <cell r="B80" t="str">
            <v>CHELT. CU PREGATIREA PERSONALULUI</v>
          </cell>
          <cell r="C80" t="str">
            <v>A</v>
          </cell>
          <cell r="D80">
            <v>0</v>
          </cell>
          <cell r="E80">
            <v>0</v>
          </cell>
          <cell r="F80">
            <v>129452.42</v>
          </cell>
          <cell r="G80">
            <v>129452.42</v>
          </cell>
          <cell r="H80">
            <v>0</v>
          </cell>
          <cell r="I80">
            <v>0</v>
          </cell>
          <cell r="J80">
            <v>129452.42</v>
          </cell>
          <cell r="K80">
            <v>129452.42</v>
          </cell>
          <cell r="L80">
            <v>0</v>
          </cell>
          <cell r="M80">
            <v>0</v>
          </cell>
          <cell r="N80">
            <v>0</v>
          </cell>
          <cell r="O80">
            <v>129452.42</v>
          </cell>
        </row>
        <row r="81">
          <cell r="A81" t="str">
            <v>621</v>
          </cell>
          <cell r="B81" t="str">
            <v>CHELT. CU COLABORATORII</v>
          </cell>
          <cell r="C81" t="str">
            <v>A</v>
          </cell>
          <cell r="D81">
            <v>0</v>
          </cell>
          <cell r="E81">
            <v>0</v>
          </cell>
          <cell r="F81">
            <v>376046</v>
          </cell>
          <cell r="G81">
            <v>376046</v>
          </cell>
          <cell r="H81">
            <v>34186</v>
          </cell>
          <cell r="I81">
            <v>34186</v>
          </cell>
          <cell r="J81">
            <v>410232</v>
          </cell>
          <cell r="K81">
            <v>410232</v>
          </cell>
          <cell r="L81">
            <v>0</v>
          </cell>
          <cell r="M81">
            <v>0</v>
          </cell>
          <cell r="N81">
            <v>0</v>
          </cell>
          <cell r="O81">
            <v>410232</v>
          </cell>
        </row>
        <row r="82">
          <cell r="A82" t="str">
            <v>622</v>
          </cell>
          <cell r="B82" t="str">
            <v>CHELT. CU COMISIOANE SI ONORARIILE</v>
          </cell>
          <cell r="C82" t="str">
            <v>A</v>
          </cell>
          <cell r="D82">
            <v>0</v>
          </cell>
          <cell r="E82">
            <v>0</v>
          </cell>
          <cell r="F82">
            <v>9394.49</v>
          </cell>
          <cell r="G82">
            <v>9394.49</v>
          </cell>
          <cell r="H82">
            <v>282.08999999999997</v>
          </cell>
          <cell r="I82">
            <v>282.08999999999997</v>
          </cell>
          <cell r="J82">
            <v>9676.58</v>
          </cell>
          <cell r="K82">
            <v>9676.58</v>
          </cell>
          <cell r="L82">
            <v>0</v>
          </cell>
          <cell r="M82">
            <v>0</v>
          </cell>
          <cell r="N82">
            <v>0</v>
          </cell>
          <cell r="O82">
            <v>9676.58</v>
          </cell>
        </row>
        <row r="83">
          <cell r="A83" t="str">
            <v>623</v>
          </cell>
          <cell r="B83" t="str">
            <v>CHELT. DE PROTOCOL, RECLAMA SI PUBLICITATE</v>
          </cell>
          <cell r="C83" t="str">
            <v>A</v>
          </cell>
          <cell r="D83">
            <v>0</v>
          </cell>
          <cell r="E83">
            <v>0</v>
          </cell>
          <cell r="F83">
            <v>222364.85</v>
          </cell>
          <cell r="G83">
            <v>222364.85</v>
          </cell>
          <cell r="H83">
            <v>92226.69</v>
          </cell>
          <cell r="I83">
            <v>92226.69</v>
          </cell>
          <cell r="J83">
            <v>314591.53999999998</v>
          </cell>
          <cell r="K83">
            <v>314591.53999999998</v>
          </cell>
          <cell r="L83">
            <v>0</v>
          </cell>
          <cell r="M83">
            <v>0</v>
          </cell>
          <cell r="N83">
            <v>0</v>
          </cell>
          <cell r="O83">
            <v>314591.53999999998</v>
          </cell>
        </row>
        <row r="84">
          <cell r="A84" t="str">
            <v>624</v>
          </cell>
          <cell r="B84" t="str">
            <v>CHELT. CU TRANSPORTUL DE BUNURI SI PERSONAL</v>
          </cell>
          <cell r="C84" t="str">
            <v>A</v>
          </cell>
          <cell r="D84">
            <v>0</v>
          </cell>
          <cell r="E84">
            <v>0</v>
          </cell>
          <cell r="F84">
            <v>10279.9</v>
          </cell>
          <cell r="G84">
            <v>10279.9</v>
          </cell>
          <cell r="H84">
            <v>904.6</v>
          </cell>
          <cell r="I84">
            <v>904.6</v>
          </cell>
          <cell r="J84">
            <v>11184.5</v>
          </cell>
          <cell r="K84">
            <v>11184.5</v>
          </cell>
          <cell r="L84">
            <v>0</v>
          </cell>
          <cell r="M84">
            <v>0</v>
          </cell>
          <cell r="N84">
            <v>0</v>
          </cell>
          <cell r="O84">
            <v>11184.5</v>
          </cell>
        </row>
        <row r="85">
          <cell r="A85" t="str">
            <v>625</v>
          </cell>
          <cell r="B85" t="str">
            <v>CHELT. CU DEPLASARI, DETASARI SI TRANSFERARI</v>
          </cell>
          <cell r="C85" t="str">
            <v>A</v>
          </cell>
          <cell r="D85">
            <v>0</v>
          </cell>
          <cell r="E85">
            <v>0</v>
          </cell>
          <cell r="F85">
            <v>53019.61</v>
          </cell>
          <cell r="G85">
            <v>53019.61</v>
          </cell>
          <cell r="H85">
            <v>13723.6</v>
          </cell>
          <cell r="I85">
            <v>13723.6</v>
          </cell>
          <cell r="J85">
            <v>66743.210000000006</v>
          </cell>
          <cell r="K85">
            <v>66743.210000000006</v>
          </cell>
          <cell r="L85">
            <v>0</v>
          </cell>
          <cell r="M85">
            <v>0</v>
          </cell>
          <cell r="N85">
            <v>0</v>
          </cell>
          <cell r="O85">
            <v>66743.210000000006</v>
          </cell>
        </row>
        <row r="86">
          <cell r="A86" t="str">
            <v>626</v>
          </cell>
          <cell r="B86" t="str">
            <v>CHELT. POSTALE SI TAXE DE TELECOMUNICATII</v>
          </cell>
          <cell r="C86" t="str">
            <v>A</v>
          </cell>
          <cell r="D86">
            <v>0</v>
          </cell>
          <cell r="E86">
            <v>0</v>
          </cell>
          <cell r="F86">
            <v>146085.14000000001</v>
          </cell>
          <cell r="G86">
            <v>146085.14000000001</v>
          </cell>
          <cell r="H86">
            <v>11003.62</v>
          </cell>
          <cell r="I86">
            <v>11003.62</v>
          </cell>
          <cell r="J86">
            <v>157088.76</v>
          </cell>
          <cell r="K86">
            <v>157088.76</v>
          </cell>
          <cell r="L86">
            <v>0</v>
          </cell>
          <cell r="M86">
            <v>0</v>
          </cell>
          <cell r="N86">
            <v>0</v>
          </cell>
          <cell r="O86">
            <v>157088.76</v>
          </cell>
        </row>
        <row r="87">
          <cell r="A87" t="str">
            <v>627</v>
          </cell>
          <cell r="B87" t="str">
            <v>CHELT. CU SERV.BANCARE SI ASIMILATE</v>
          </cell>
          <cell r="C87" t="str">
            <v>A</v>
          </cell>
          <cell r="D87">
            <v>0</v>
          </cell>
          <cell r="E87">
            <v>0</v>
          </cell>
          <cell r="F87">
            <v>15573.18</v>
          </cell>
          <cell r="G87">
            <v>15573.18</v>
          </cell>
          <cell r="H87">
            <v>1002.21</v>
          </cell>
          <cell r="I87">
            <v>1002.21</v>
          </cell>
          <cell r="J87">
            <v>16575.39</v>
          </cell>
          <cell r="K87">
            <v>16575.39</v>
          </cell>
          <cell r="L87">
            <v>0</v>
          </cell>
          <cell r="M87">
            <v>0</v>
          </cell>
          <cell r="N87">
            <v>0</v>
          </cell>
          <cell r="O87">
            <v>16575.39</v>
          </cell>
        </row>
        <row r="88">
          <cell r="A88" t="str">
            <v>628</v>
          </cell>
          <cell r="B88" t="str">
            <v>ALTE CHELT. CU SERVICIILE EXECUTATE DE TERTI</v>
          </cell>
          <cell r="C88" t="str">
            <v>A</v>
          </cell>
          <cell r="D88">
            <v>0</v>
          </cell>
          <cell r="E88">
            <v>0</v>
          </cell>
          <cell r="F88">
            <v>7346577.96</v>
          </cell>
          <cell r="G88">
            <v>7346577.96</v>
          </cell>
          <cell r="H88">
            <v>287071.61</v>
          </cell>
          <cell r="I88">
            <v>287071.61</v>
          </cell>
          <cell r="J88">
            <v>7633649.5700000003</v>
          </cell>
          <cell r="K88">
            <v>7633649.5700000003</v>
          </cell>
          <cell r="L88">
            <v>0</v>
          </cell>
          <cell r="M88">
            <v>0</v>
          </cell>
          <cell r="N88">
            <v>0</v>
          </cell>
          <cell r="O88">
            <v>7633649.5700000003</v>
          </cell>
        </row>
        <row r="89">
          <cell r="A89" t="str">
            <v>635</v>
          </cell>
          <cell r="B89" t="str">
            <v>CHELT. CU ALTE IMPOZITE, TAXE SI VARSAMINTE ASIMILATE</v>
          </cell>
          <cell r="C89" t="str">
            <v>A</v>
          </cell>
          <cell r="D89">
            <v>0</v>
          </cell>
          <cell r="E89">
            <v>0</v>
          </cell>
          <cell r="F89">
            <v>69662.559999999998</v>
          </cell>
          <cell r="G89">
            <v>69662.559999999998</v>
          </cell>
          <cell r="H89">
            <v>8186</v>
          </cell>
          <cell r="I89">
            <v>8186</v>
          </cell>
          <cell r="J89">
            <v>77848.56</v>
          </cell>
          <cell r="K89">
            <v>77848.56</v>
          </cell>
          <cell r="L89">
            <v>0</v>
          </cell>
          <cell r="M89">
            <v>0</v>
          </cell>
          <cell r="N89">
            <v>0</v>
          </cell>
          <cell r="O89">
            <v>77848.56</v>
          </cell>
        </row>
        <row r="90">
          <cell r="A90" t="str">
            <v>641</v>
          </cell>
          <cell r="B90" t="str">
            <v>CHELT. CU SALARIILE PERSONALULUI</v>
          </cell>
          <cell r="C90" t="str">
            <v>A</v>
          </cell>
          <cell r="D90">
            <v>0</v>
          </cell>
          <cell r="E90">
            <v>0</v>
          </cell>
          <cell r="F90">
            <v>7907821</v>
          </cell>
          <cell r="G90">
            <v>7907821</v>
          </cell>
          <cell r="H90">
            <v>1279619</v>
          </cell>
          <cell r="I90">
            <v>1279619</v>
          </cell>
          <cell r="J90">
            <v>9187440</v>
          </cell>
          <cell r="K90">
            <v>9187440</v>
          </cell>
          <cell r="L90">
            <v>0</v>
          </cell>
          <cell r="M90">
            <v>0</v>
          </cell>
          <cell r="N90">
            <v>0</v>
          </cell>
          <cell r="O90">
            <v>9187440</v>
          </cell>
        </row>
        <row r="91">
          <cell r="A91" t="str">
            <v>646</v>
          </cell>
          <cell r="B91" t="str">
            <v>CHELT. CU CONTR. ASIGURATORIE DE MUNCA</v>
          </cell>
          <cell r="C91" t="str">
            <v>A</v>
          </cell>
          <cell r="D91">
            <v>0</v>
          </cell>
          <cell r="E91">
            <v>0</v>
          </cell>
          <cell r="F91">
            <v>121462.41</v>
          </cell>
          <cell r="G91">
            <v>121462.41</v>
          </cell>
          <cell r="H91">
            <v>29561</v>
          </cell>
          <cell r="I91">
            <v>29561</v>
          </cell>
          <cell r="J91">
            <v>151023.41</v>
          </cell>
          <cell r="K91">
            <v>151023.41</v>
          </cell>
          <cell r="L91">
            <v>0</v>
          </cell>
          <cell r="M91">
            <v>0</v>
          </cell>
          <cell r="N91">
            <v>0</v>
          </cell>
          <cell r="O91">
            <v>151023.41</v>
          </cell>
        </row>
        <row r="92">
          <cell r="A92" t="str">
            <v>6461</v>
          </cell>
          <cell r="B92" t="str">
            <v>CHELT. CU CONTRIB. ASIGURATORIE PT. MUNCA A SALARIATILOR</v>
          </cell>
          <cell r="C92" t="str">
            <v>A</v>
          </cell>
          <cell r="D92">
            <v>0</v>
          </cell>
          <cell r="E92">
            <v>0</v>
          </cell>
          <cell r="F92">
            <v>60053.05</v>
          </cell>
          <cell r="G92">
            <v>60053.05</v>
          </cell>
          <cell r="H92">
            <v>0</v>
          </cell>
          <cell r="I92">
            <v>0</v>
          </cell>
          <cell r="J92">
            <v>60053.05</v>
          </cell>
          <cell r="K92">
            <v>60053.05</v>
          </cell>
          <cell r="L92">
            <v>0</v>
          </cell>
          <cell r="M92">
            <v>0</v>
          </cell>
          <cell r="N92">
            <v>0</v>
          </cell>
          <cell r="O92">
            <v>60053.05</v>
          </cell>
        </row>
        <row r="93">
          <cell r="A93" t="str">
            <v>6462</v>
          </cell>
          <cell r="B93" t="str">
            <v>CHELT. CU CONTRIB. ASIGURATORIE PT. MUNCA A ALTOR PERSOANE</v>
          </cell>
          <cell r="C93" t="str">
            <v>A</v>
          </cell>
          <cell r="D93">
            <v>0</v>
          </cell>
          <cell r="E93">
            <v>0</v>
          </cell>
          <cell r="F93">
            <v>4871.54</v>
          </cell>
          <cell r="G93">
            <v>4871.54</v>
          </cell>
          <cell r="H93">
            <v>0</v>
          </cell>
          <cell r="I93">
            <v>0</v>
          </cell>
          <cell r="J93">
            <v>4871.54</v>
          </cell>
          <cell r="K93">
            <v>4871.54</v>
          </cell>
          <cell r="L93">
            <v>0</v>
          </cell>
          <cell r="M93">
            <v>0</v>
          </cell>
          <cell r="N93">
            <v>0</v>
          </cell>
          <cell r="O93">
            <v>4871.54</v>
          </cell>
        </row>
        <row r="94">
          <cell r="A94" t="str">
            <v>6581</v>
          </cell>
          <cell r="B94" t="str">
            <v>DESPAGUBIRI, AMENZI SI PENALITATI</v>
          </cell>
          <cell r="C94" t="str">
            <v>A</v>
          </cell>
          <cell r="D94">
            <v>0</v>
          </cell>
          <cell r="E94">
            <v>0</v>
          </cell>
          <cell r="F94">
            <v>87333.57</v>
          </cell>
          <cell r="G94">
            <v>87333.57</v>
          </cell>
          <cell r="H94">
            <v>1225.8599999999999</v>
          </cell>
          <cell r="I94">
            <v>1225.8599999999999</v>
          </cell>
          <cell r="J94">
            <v>88559.43</v>
          </cell>
          <cell r="K94">
            <v>88559.43</v>
          </cell>
          <cell r="L94">
            <v>0</v>
          </cell>
          <cell r="M94">
            <v>0</v>
          </cell>
          <cell r="N94">
            <v>0</v>
          </cell>
          <cell r="O94">
            <v>88559.43</v>
          </cell>
        </row>
        <row r="95">
          <cell r="A95" t="str">
            <v>6582</v>
          </cell>
          <cell r="B95" t="str">
            <v>DONATII ACORDATE</v>
          </cell>
          <cell r="C95" t="str">
            <v>A</v>
          </cell>
          <cell r="D95">
            <v>0</v>
          </cell>
          <cell r="E95">
            <v>0</v>
          </cell>
          <cell r="F95">
            <v>6572.9</v>
          </cell>
          <cell r="G95">
            <v>6572.9</v>
          </cell>
          <cell r="H95">
            <v>195750</v>
          </cell>
          <cell r="I95">
            <v>195750</v>
          </cell>
          <cell r="J95">
            <v>202322.9</v>
          </cell>
          <cell r="K95">
            <v>202322.9</v>
          </cell>
          <cell r="L95">
            <v>0</v>
          </cell>
          <cell r="M95">
            <v>0</v>
          </cell>
          <cell r="N95">
            <v>0</v>
          </cell>
          <cell r="O95">
            <v>202322.9</v>
          </cell>
        </row>
        <row r="96">
          <cell r="A96" t="str">
            <v>6583</v>
          </cell>
          <cell r="B96" t="str">
            <v>CHELT. ACTIVELE CEDATE SI ALTE OPERATIUNI DE CAPITAL</v>
          </cell>
          <cell r="C96" t="str">
            <v>A</v>
          </cell>
          <cell r="D96">
            <v>0</v>
          </cell>
          <cell r="E96">
            <v>0</v>
          </cell>
          <cell r="F96">
            <v>190</v>
          </cell>
          <cell r="G96">
            <v>190</v>
          </cell>
          <cell r="H96">
            <v>0</v>
          </cell>
          <cell r="I96">
            <v>0</v>
          </cell>
          <cell r="J96">
            <v>190</v>
          </cell>
          <cell r="K96">
            <v>190</v>
          </cell>
          <cell r="L96">
            <v>0</v>
          </cell>
          <cell r="M96">
            <v>0</v>
          </cell>
          <cell r="N96">
            <v>0</v>
          </cell>
          <cell r="O96">
            <v>190</v>
          </cell>
        </row>
        <row r="97">
          <cell r="A97" t="str">
            <v>6588</v>
          </cell>
          <cell r="B97" t="str">
            <v>ALTE CHELTUIELI DE EXPLOATARE</v>
          </cell>
          <cell r="C97" t="str">
            <v>A</v>
          </cell>
          <cell r="D97">
            <v>0</v>
          </cell>
          <cell r="E97">
            <v>0</v>
          </cell>
          <cell r="F97">
            <v>17045.91</v>
          </cell>
          <cell r="G97">
            <v>17045.91</v>
          </cell>
          <cell r="H97">
            <v>56980.59</v>
          </cell>
          <cell r="I97">
            <v>56980.59</v>
          </cell>
          <cell r="J97">
            <v>74026.5</v>
          </cell>
          <cell r="K97">
            <v>74026.5</v>
          </cell>
          <cell r="L97">
            <v>0</v>
          </cell>
          <cell r="M97">
            <v>0</v>
          </cell>
          <cell r="N97">
            <v>0</v>
          </cell>
          <cell r="O97">
            <v>74026.5</v>
          </cell>
        </row>
        <row r="98">
          <cell r="A98" t="str">
            <v>6641</v>
          </cell>
          <cell r="B98" t="str">
            <v>CHELT. CU IMOBOBILIZARILE FINANCIARE CEDATE</v>
          </cell>
          <cell r="C98" t="str">
            <v>A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960153.81</v>
          </cell>
          <cell r="I98">
            <v>960153.81</v>
          </cell>
          <cell r="J98">
            <v>960153.81</v>
          </cell>
          <cell r="K98">
            <v>960153.81</v>
          </cell>
          <cell r="L98">
            <v>0</v>
          </cell>
          <cell r="M98">
            <v>0</v>
          </cell>
          <cell r="N98">
            <v>0</v>
          </cell>
          <cell r="O98">
            <v>960153.81</v>
          </cell>
        </row>
        <row r="99">
          <cell r="A99" t="str">
            <v>665</v>
          </cell>
          <cell r="B99" t="str">
            <v>CHELT. DIN DIFERENTE DE CURS VALUTAR</v>
          </cell>
          <cell r="C99" t="str">
            <v>A</v>
          </cell>
          <cell r="D99">
            <v>0</v>
          </cell>
          <cell r="E99">
            <v>0</v>
          </cell>
          <cell r="F99">
            <v>2981.19</v>
          </cell>
          <cell r="G99">
            <v>2981.19</v>
          </cell>
          <cell r="H99">
            <v>0</v>
          </cell>
          <cell r="I99">
            <v>0</v>
          </cell>
          <cell r="J99">
            <v>2981.19</v>
          </cell>
          <cell r="K99">
            <v>2981.19</v>
          </cell>
          <cell r="L99">
            <v>0</v>
          </cell>
          <cell r="M99">
            <v>0</v>
          </cell>
          <cell r="N99">
            <v>0</v>
          </cell>
          <cell r="O99">
            <v>2981.19</v>
          </cell>
        </row>
        <row r="100">
          <cell r="A100" t="str">
            <v>6651</v>
          </cell>
          <cell r="B100" t="str">
            <v>DIFERENTE NEFAVORABILE DE CURS VALUTAR</v>
          </cell>
          <cell r="C100" t="str">
            <v>A</v>
          </cell>
          <cell r="D100">
            <v>0</v>
          </cell>
          <cell r="E100">
            <v>0</v>
          </cell>
          <cell r="F100">
            <v>334110.90000000002</v>
          </cell>
          <cell r="G100">
            <v>334110.90000000002</v>
          </cell>
          <cell r="H100">
            <v>89582.56</v>
          </cell>
          <cell r="I100">
            <v>89582.56</v>
          </cell>
          <cell r="J100">
            <v>423693.46</v>
          </cell>
          <cell r="K100">
            <v>423693.46</v>
          </cell>
          <cell r="L100">
            <v>0</v>
          </cell>
          <cell r="M100">
            <v>0</v>
          </cell>
          <cell r="N100">
            <v>0</v>
          </cell>
          <cell r="O100">
            <v>423693.46</v>
          </cell>
        </row>
        <row r="101">
          <cell r="A101" t="str">
            <v>666</v>
          </cell>
          <cell r="B101" t="str">
            <v>CHELT. PRIVIND DOBANZILE</v>
          </cell>
          <cell r="C101" t="str">
            <v>A</v>
          </cell>
          <cell r="D101">
            <v>0</v>
          </cell>
          <cell r="E101">
            <v>0</v>
          </cell>
          <cell r="F101">
            <v>16247.87</v>
          </cell>
          <cell r="G101">
            <v>16247.87</v>
          </cell>
          <cell r="H101">
            <v>4403.21</v>
          </cell>
          <cell r="I101">
            <v>4403.21</v>
          </cell>
          <cell r="J101">
            <v>20651.080000000002</v>
          </cell>
          <cell r="K101">
            <v>20651.080000000002</v>
          </cell>
          <cell r="L101">
            <v>0</v>
          </cell>
          <cell r="M101">
            <v>0</v>
          </cell>
          <cell r="N101">
            <v>0</v>
          </cell>
          <cell r="O101">
            <v>20651.080000000002</v>
          </cell>
        </row>
        <row r="102">
          <cell r="A102" t="str">
            <v>667</v>
          </cell>
          <cell r="B102" t="str">
            <v>CHELT. CU SCONTURILE ACORDATE</v>
          </cell>
          <cell r="C102" t="str">
            <v>A</v>
          </cell>
          <cell r="D102">
            <v>0</v>
          </cell>
          <cell r="E102">
            <v>0</v>
          </cell>
          <cell r="F102">
            <v>-10493.6</v>
          </cell>
          <cell r="G102">
            <v>-10493.6</v>
          </cell>
          <cell r="H102">
            <v>0</v>
          </cell>
          <cell r="I102">
            <v>0</v>
          </cell>
          <cell r="J102">
            <v>-10493.6</v>
          </cell>
          <cell r="K102">
            <v>-10493.6</v>
          </cell>
          <cell r="L102">
            <v>0</v>
          </cell>
          <cell r="M102">
            <v>0</v>
          </cell>
          <cell r="N102">
            <v>0</v>
          </cell>
          <cell r="O102">
            <v>-10493.6</v>
          </cell>
        </row>
        <row r="103">
          <cell r="A103" t="str">
            <v>6811</v>
          </cell>
          <cell r="B103" t="str">
            <v>CHELT. DE EXPLOATARE CU AMORTIZAREA IMOBILIZARILOR</v>
          </cell>
          <cell r="C103" t="str">
            <v>A</v>
          </cell>
          <cell r="D103">
            <v>0</v>
          </cell>
          <cell r="E103">
            <v>0</v>
          </cell>
          <cell r="F103">
            <v>188895.98</v>
          </cell>
          <cell r="G103">
            <v>188895.98</v>
          </cell>
          <cell r="H103">
            <v>21120.94</v>
          </cell>
          <cell r="I103">
            <v>21120.94</v>
          </cell>
          <cell r="J103">
            <v>210016.92</v>
          </cell>
          <cell r="K103">
            <v>210016.92</v>
          </cell>
          <cell r="L103">
            <v>0</v>
          </cell>
          <cell r="M103">
            <v>0</v>
          </cell>
          <cell r="N103">
            <v>0</v>
          </cell>
          <cell r="O103">
            <v>210016.92</v>
          </cell>
        </row>
        <row r="104">
          <cell r="A104" t="str">
            <v>6812</v>
          </cell>
          <cell r="B104" t="str">
            <v>CHELT. DE EXPLOATARE CU PROVIZIOANLE</v>
          </cell>
          <cell r="C104" t="str">
            <v>A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453322.31</v>
          </cell>
          <cell r="I104">
            <v>453322.31</v>
          </cell>
          <cell r="J104">
            <v>453322.31</v>
          </cell>
          <cell r="K104">
            <v>453322.31</v>
          </cell>
          <cell r="L104">
            <v>0</v>
          </cell>
          <cell r="M104">
            <v>0</v>
          </cell>
          <cell r="N104">
            <v>0</v>
          </cell>
          <cell r="O104">
            <v>453322.31</v>
          </cell>
        </row>
        <row r="105">
          <cell r="A105" t="str">
            <v>691</v>
          </cell>
          <cell r="B105" t="str">
            <v>CHELT. CU IMPOZITUL PE PROFIT</v>
          </cell>
          <cell r="C105" t="str">
            <v>A</v>
          </cell>
          <cell r="D105">
            <v>0</v>
          </cell>
          <cell r="E105">
            <v>0</v>
          </cell>
          <cell r="F105">
            <v>680648</v>
          </cell>
          <cell r="G105">
            <v>680648</v>
          </cell>
          <cell r="H105">
            <v>98223</v>
          </cell>
          <cell r="I105">
            <v>98223</v>
          </cell>
          <cell r="J105">
            <v>778871</v>
          </cell>
          <cell r="K105">
            <v>778871</v>
          </cell>
          <cell r="L105">
            <v>0</v>
          </cell>
          <cell r="M105">
            <v>0</v>
          </cell>
          <cell r="N105">
            <v>0</v>
          </cell>
          <cell r="O105">
            <v>778871</v>
          </cell>
        </row>
        <row r="106">
          <cell r="A106" t="str">
            <v>704</v>
          </cell>
          <cell r="B106" t="str">
            <v>VEN. DIN SERVICII PRESTATE</v>
          </cell>
          <cell r="C106" t="str">
            <v>P</v>
          </cell>
          <cell r="D106">
            <v>0</v>
          </cell>
          <cell r="E106">
            <v>0</v>
          </cell>
          <cell r="F106">
            <v>16589028.85</v>
          </cell>
          <cell r="G106">
            <v>16589028.85</v>
          </cell>
          <cell r="H106">
            <v>1557423.28</v>
          </cell>
          <cell r="I106">
            <v>1557423.28</v>
          </cell>
          <cell r="J106">
            <v>18146452.129999999</v>
          </cell>
          <cell r="K106">
            <v>18146452.129999999</v>
          </cell>
          <cell r="L106">
            <v>0</v>
          </cell>
          <cell r="M106">
            <v>0</v>
          </cell>
          <cell r="N106">
            <v>0</v>
          </cell>
          <cell r="O106">
            <v>-18146452.129999999</v>
          </cell>
        </row>
        <row r="107">
          <cell r="A107" t="str">
            <v>707</v>
          </cell>
          <cell r="B107" t="str">
            <v>VEN. DIN VANZARI DE MARFURI</v>
          </cell>
          <cell r="C107" t="str">
            <v>P</v>
          </cell>
          <cell r="D107">
            <v>0</v>
          </cell>
          <cell r="E107">
            <v>0</v>
          </cell>
          <cell r="F107">
            <v>4703915.79</v>
          </cell>
          <cell r="G107">
            <v>4703915.79</v>
          </cell>
          <cell r="H107">
            <v>6007607.7000000002</v>
          </cell>
          <cell r="I107">
            <v>6007607.7000000002</v>
          </cell>
          <cell r="J107">
            <v>10711523.49</v>
          </cell>
          <cell r="K107">
            <v>10711523.49</v>
          </cell>
          <cell r="L107">
            <v>0</v>
          </cell>
          <cell r="M107">
            <v>0</v>
          </cell>
          <cell r="N107">
            <v>0</v>
          </cell>
          <cell r="O107">
            <v>-10711523.49</v>
          </cell>
        </row>
        <row r="108">
          <cell r="A108" t="str">
            <v>712</v>
          </cell>
          <cell r="B108" t="str">
            <v>VEN. AFERENTE COSTURILOR SERVICIILOR IN CURS DE EXECUTIE</v>
          </cell>
          <cell r="C108" t="str">
            <v>P</v>
          </cell>
          <cell r="D108">
            <v>0</v>
          </cell>
          <cell r="E108">
            <v>0</v>
          </cell>
          <cell r="F108">
            <v>1774538</v>
          </cell>
          <cell r="G108">
            <v>1774538</v>
          </cell>
          <cell r="H108">
            <v>-1774538</v>
          </cell>
          <cell r="I108">
            <v>-1774538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721</v>
          </cell>
          <cell r="B109" t="str">
            <v>VEN. DIN PROD. DE IMOBILIZARI NECORPORALE</v>
          </cell>
          <cell r="C109" t="str">
            <v>P</v>
          </cell>
          <cell r="D109">
            <v>0</v>
          </cell>
          <cell r="E109">
            <v>0</v>
          </cell>
          <cell r="F109">
            <v>1665858.38</v>
          </cell>
          <cell r="G109">
            <v>1665858.38</v>
          </cell>
          <cell r="H109">
            <v>4908680</v>
          </cell>
          <cell r="I109">
            <v>4908680</v>
          </cell>
          <cell r="J109">
            <v>6574538.3799999999</v>
          </cell>
          <cell r="K109">
            <v>6574538.3799999999</v>
          </cell>
          <cell r="L109">
            <v>0</v>
          </cell>
          <cell r="M109">
            <v>0</v>
          </cell>
          <cell r="N109">
            <v>0</v>
          </cell>
          <cell r="O109">
            <v>-6574538.3799999999</v>
          </cell>
        </row>
        <row r="110">
          <cell r="A110" t="str">
            <v>7416</v>
          </cell>
          <cell r="B110" t="str">
            <v>VEN. DIN SUBVENTII DE EXPLOATARE PT. ALTE CHELTUIELI DE EXP.</v>
          </cell>
          <cell r="C110" t="str">
            <v>P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10500</v>
          </cell>
          <cell r="I110">
            <v>10500</v>
          </cell>
          <cell r="J110">
            <v>10500</v>
          </cell>
          <cell r="K110">
            <v>10500</v>
          </cell>
          <cell r="L110">
            <v>0</v>
          </cell>
          <cell r="M110">
            <v>0</v>
          </cell>
          <cell r="N110">
            <v>0</v>
          </cell>
          <cell r="O110">
            <v>-10500</v>
          </cell>
        </row>
        <row r="111">
          <cell r="A111" t="str">
            <v>7583</v>
          </cell>
          <cell r="B111" t="str">
            <v>VEN. DIN CEDAREA ACTIVELOR</v>
          </cell>
          <cell r="C111" t="str">
            <v>P</v>
          </cell>
          <cell r="D111">
            <v>0</v>
          </cell>
          <cell r="E111">
            <v>0</v>
          </cell>
          <cell r="F111">
            <v>2000</v>
          </cell>
          <cell r="G111">
            <v>2000</v>
          </cell>
          <cell r="H111">
            <v>0</v>
          </cell>
          <cell r="I111">
            <v>0</v>
          </cell>
          <cell r="J111">
            <v>2000</v>
          </cell>
          <cell r="K111">
            <v>2000</v>
          </cell>
          <cell r="L111">
            <v>0</v>
          </cell>
          <cell r="M111">
            <v>0</v>
          </cell>
          <cell r="N111">
            <v>0</v>
          </cell>
          <cell r="O111">
            <v>-2000</v>
          </cell>
        </row>
        <row r="112">
          <cell r="A112" t="str">
            <v>7588</v>
          </cell>
          <cell r="B112" t="str">
            <v>ALTE VENITURI DIN EXPLOATARE</v>
          </cell>
          <cell r="C112" t="str">
            <v>P</v>
          </cell>
          <cell r="D112">
            <v>0</v>
          </cell>
          <cell r="E112">
            <v>0</v>
          </cell>
          <cell r="F112">
            <v>11881.98</v>
          </cell>
          <cell r="G112">
            <v>11881.98</v>
          </cell>
          <cell r="H112">
            <v>8113.57</v>
          </cell>
          <cell r="I112">
            <v>8113.57</v>
          </cell>
          <cell r="J112">
            <v>19995.55</v>
          </cell>
          <cell r="K112">
            <v>19995.55</v>
          </cell>
          <cell r="L112">
            <v>0</v>
          </cell>
          <cell r="M112">
            <v>0</v>
          </cell>
          <cell r="N112">
            <v>0</v>
          </cell>
          <cell r="O112">
            <v>-19995.55</v>
          </cell>
        </row>
        <row r="113">
          <cell r="A113" t="str">
            <v>7641</v>
          </cell>
          <cell r="B113" t="str">
            <v>VEN. DIN IMOBILIZARI FINANCIARE CEDATE</v>
          </cell>
          <cell r="C113" t="str">
            <v>P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935000</v>
          </cell>
          <cell r="I113">
            <v>935000</v>
          </cell>
          <cell r="J113">
            <v>935000</v>
          </cell>
          <cell r="K113">
            <v>935000</v>
          </cell>
          <cell r="L113">
            <v>0</v>
          </cell>
          <cell r="M113">
            <v>0</v>
          </cell>
          <cell r="N113">
            <v>0</v>
          </cell>
          <cell r="O113">
            <v>-935000</v>
          </cell>
        </row>
        <row r="114">
          <cell r="A114" t="str">
            <v>7651</v>
          </cell>
          <cell r="B114" t="str">
            <v>VEN. DIN DIFERENTE FAVORABILE DE CURS VALUTAR</v>
          </cell>
          <cell r="C114" t="str">
            <v>P</v>
          </cell>
          <cell r="D114">
            <v>0</v>
          </cell>
          <cell r="E114">
            <v>0</v>
          </cell>
          <cell r="F114">
            <v>535274.81000000006</v>
          </cell>
          <cell r="G114">
            <v>535274.81000000006</v>
          </cell>
          <cell r="H114">
            <v>-6034.83</v>
          </cell>
          <cell r="I114">
            <v>-6034.83</v>
          </cell>
          <cell r="J114">
            <v>529239.98</v>
          </cell>
          <cell r="K114">
            <v>529239.98</v>
          </cell>
          <cell r="L114">
            <v>0</v>
          </cell>
          <cell r="M114">
            <v>0</v>
          </cell>
          <cell r="N114">
            <v>0</v>
          </cell>
          <cell r="O114">
            <v>-529239.98</v>
          </cell>
        </row>
        <row r="115">
          <cell r="A115" t="str">
            <v>7812</v>
          </cell>
          <cell r="B115" t="str">
            <v>VEN. DIN PROVIZIOANE</v>
          </cell>
          <cell r="C115" t="str">
            <v>P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25153.81</v>
          </cell>
          <cell r="I115">
            <v>25153.81</v>
          </cell>
          <cell r="J115">
            <v>25153.81</v>
          </cell>
          <cell r="K115">
            <v>25153.81</v>
          </cell>
          <cell r="L115">
            <v>0</v>
          </cell>
          <cell r="M115">
            <v>0</v>
          </cell>
          <cell r="N115">
            <v>0</v>
          </cell>
          <cell r="O115">
            <v>-25153.81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1E6DE-1246-4541-8C9F-C18BBCB9090E}">
  <dimension ref="A1:D23"/>
  <sheetViews>
    <sheetView tabSelected="1" workbookViewId="0">
      <selection activeCell="A31" sqref="A31"/>
    </sheetView>
  </sheetViews>
  <sheetFormatPr baseColWidth="10" defaultRowHeight="16" x14ac:dyDescent="0.2"/>
  <cols>
    <col min="1" max="1" width="54" bestFit="1" customWidth="1"/>
    <col min="2" max="2" width="15.6640625" customWidth="1"/>
    <col min="3" max="3" width="18.33203125" customWidth="1"/>
    <col min="4" max="4" width="13.6640625" customWidth="1"/>
  </cols>
  <sheetData>
    <row r="1" spans="1:4" s="65" customFormat="1" ht="33" customHeight="1" x14ac:dyDescent="0.2">
      <c r="A1" s="62" t="s">
        <v>0</v>
      </c>
      <c r="B1" s="63">
        <v>45657</v>
      </c>
      <c r="C1" s="63">
        <v>46022</v>
      </c>
      <c r="D1" s="64" t="s">
        <v>1</v>
      </c>
    </row>
    <row r="2" spans="1:4" x14ac:dyDescent="0.2">
      <c r="A2" s="56" t="s">
        <v>2</v>
      </c>
      <c r="B2" s="57">
        <v>84361732.430000007</v>
      </c>
      <c r="C2" s="57">
        <v>56261993.340000004</v>
      </c>
      <c r="D2" s="58">
        <v>-0.33308632102020952</v>
      </c>
    </row>
    <row r="3" spans="1:4" x14ac:dyDescent="0.2">
      <c r="A3" s="59" t="s">
        <v>3</v>
      </c>
      <c r="B3" s="9">
        <v>73152129.950000003</v>
      </c>
      <c r="C3" s="9">
        <v>42210816.859999999</v>
      </c>
      <c r="D3" s="60">
        <v>-0.42297214190685373</v>
      </c>
    </row>
    <row r="4" spans="1:4" x14ac:dyDescent="0.2">
      <c r="A4" s="59" t="s">
        <v>294</v>
      </c>
      <c r="B4" s="9">
        <v>9291670</v>
      </c>
      <c r="C4" s="9">
        <v>11534147.279999999</v>
      </c>
      <c r="D4" s="60">
        <v>0.2413427596976645</v>
      </c>
    </row>
    <row r="5" spans="1:4" x14ac:dyDescent="0.2">
      <c r="A5" s="59" t="s">
        <v>4</v>
      </c>
      <c r="B5" s="9">
        <v>1917932.48</v>
      </c>
      <c r="C5" s="9">
        <v>2517029.2000000002</v>
      </c>
      <c r="D5" s="60">
        <v>0.31236590768826233</v>
      </c>
    </row>
    <row r="6" spans="1:4" s="51" customFormat="1" x14ac:dyDescent="0.2">
      <c r="A6" s="56" t="s">
        <v>5</v>
      </c>
      <c r="B6" s="57">
        <v>66158198.510000005</v>
      </c>
      <c r="C6" s="57">
        <v>50139657.840000004</v>
      </c>
      <c r="D6" s="58">
        <v>-0.24212480132116587</v>
      </c>
    </row>
    <row r="7" spans="1:4" x14ac:dyDescent="0.2">
      <c r="A7" s="61" t="s">
        <v>20</v>
      </c>
      <c r="B7" s="9">
        <v>20209028.309999999</v>
      </c>
      <c r="C7" s="9">
        <v>7196181</v>
      </c>
      <c r="D7" s="60">
        <v>-0.64391256770919925</v>
      </c>
    </row>
    <row r="8" spans="1:4" x14ac:dyDescent="0.2">
      <c r="A8" s="59" t="s">
        <v>6</v>
      </c>
      <c r="B8" s="9">
        <v>206186.85</v>
      </c>
      <c r="C8" s="9">
        <v>283184.55</v>
      </c>
      <c r="D8" s="60">
        <v>0.37343652129124627</v>
      </c>
    </row>
    <row r="9" spans="1:4" x14ac:dyDescent="0.2">
      <c r="A9" s="59" t="s">
        <v>7</v>
      </c>
      <c r="B9" s="9">
        <v>9827.68</v>
      </c>
      <c r="C9" s="9">
        <v>26665.300000000003</v>
      </c>
      <c r="D9" s="60">
        <v>0</v>
      </c>
    </row>
    <row r="10" spans="1:4" x14ac:dyDescent="0.2">
      <c r="A10" s="59" t="s">
        <v>21</v>
      </c>
      <c r="B10" s="9">
        <v>20400.489999999998</v>
      </c>
      <c r="C10" s="9">
        <v>177339.31</v>
      </c>
      <c r="D10" s="60">
        <v>7.6928946314524804</v>
      </c>
    </row>
    <row r="11" spans="1:4" x14ac:dyDescent="0.2">
      <c r="A11" s="59" t="s">
        <v>8</v>
      </c>
      <c r="B11" s="9">
        <v>19972613.289999999</v>
      </c>
      <c r="C11" s="9">
        <v>6708991.8399999999</v>
      </c>
      <c r="D11" s="60">
        <v>-0.66409043510800381</v>
      </c>
    </row>
    <row r="12" spans="1:4" x14ac:dyDescent="0.2">
      <c r="A12" s="59" t="s">
        <v>9</v>
      </c>
      <c r="B12" s="9">
        <v>19729521</v>
      </c>
      <c r="C12" s="9">
        <v>20712723.489999998</v>
      </c>
      <c r="D12" s="60">
        <v>4.9834078080253308E-2</v>
      </c>
    </row>
    <row r="13" spans="1:4" x14ac:dyDescent="0.2">
      <c r="A13" s="59" t="s">
        <v>10</v>
      </c>
      <c r="B13" s="9">
        <v>3960250.57</v>
      </c>
      <c r="C13" s="9">
        <v>3424516.6500000004</v>
      </c>
      <c r="D13" s="60">
        <v>-0.1352777836984187</v>
      </c>
    </row>
    <row r="14" spans="1:4" x14ac:dyDescent="0.2">
      <c r="A14" s="59" t="s">
        <v>11</v>
      </c>
      <c r="B14" s="9">
        <v>22259398.629999999</v>
      </c>
      <c r="C14" s="9">
        <v>18806236.699999999</v>
      </c>
      <c r="D14" s="60">
        <v>-0.15513275930761294</v>
      </c>
    </row>
    <row r="15" spans="1:4" s="51" customFormat="1" x14ac:dyDescent="0.2">
      <c r="A15" s="56" t="s">
        <v>12</v>
      </c>
      <c r="B15" s="57">
        <v>18203533.920000002</v>
      </c>
      <c r="C15" s="57">
        <v>6122335.5</v>
      </c>
      <c r="D15" s="58">
        <v>-0.66367324460700106</v>
      </c>
    </row>
    <row r="16" spans="1:4" x14ac:dyDescent="0.2">
      <c r="A16" s="59" t="s">
        <v>13</v>
      </c>
      <c r="B16" s="9">
        <v>129949.75</v>
      </c>
      <c r="C16" s="9">
        <v>595129.9</v>
      </c>
      <c r="D16" s="60">
        <v>3.579692534999106</v>
      </c>
    </row>
    <row r="17" spans="1:4" x14ac:dyDescent="0.2">
      <c r="A17" s="59" t="s">
        <v>14</v>
      </c>
      <c r="B17" s="9">
        <v>169855.98</v>
      </c>
      <c r="C17" s="9">
        <v>301932.59999999998</v>
      </c>
      <c r="D17" s="60">
        <v>0.77758004163291727</v>
      </c>
    </row>
    <row r="18" spans="1:4" s="51" customFormat="1" x14ac:dyDescent="0.2">
      <c r="A18" s="56" t="s">
        <v>15</v>
      </c>
      <c r="B18" s="57">
        <v>-39906.23000000001</v>
      </c>
      <c r="C18" s="57">
        <v>293197.30000000005</v>
      </c>
      <c r="D18" s="58">
        <v>-8.3471560706185457</v>
      </c>
    </row>
    <row r="19" spans="1:4" x14ac:dyDescent="0.2">
      <c r="A19" s="59" t="s">
        <v>16</v>
      </c>
      <c r="B19" s="9">
        <v>84491682.180000007</v>
      </c>
      <c r="C19" s="9">
        <v>56857123.240000002</v>
      </c>
      <c r="D19" s="60">
        <v>-0.32706839569281732</v>
      </c>
    </row>
    <row r="20" spans="1:4" x14ac:dyDescent="0.2">
      <c r="A20" s="59" t="s">
        <v>17</v>
      </c>
      <c r="B20" s="9">
        <v>66328054.490000002</v>
      </c>
      <c r="C20" s="9">
        <v>50441590.440000005</v>
      </c>
      <c r="D20" s="60">
        <v>-0.23951349353078244</v>
      </c>
    </row>
    <row r="21" spans="1:4" s="51" customFormat="1" x14ac:dyDescent="0.2">
      <c r="A21" s="56" t="s">
        <v>18</v>
      </c>
      <c r="B21" s="57">
        <v>18163627.690000005</v>
      </c>
      <c r="C21" s="57">
        <v>6415532.799999997</v>
      </c>
      <c r="D21" s="58">
        <v>-0.6467923198220985</v>
      </c>
    </row>
    <row r="22" spans="1:4" x14ac:dyDescent="0.2">
      <c r="A22" s="4" t="s">
        <v>22</v>
      </c>
      <c r="B22" s="9">
        <v>1744778</v>
      </c>
      <c r="C22" s="9">
        <v>0</v>
      </c>
      <c r="D22" s="60">
        <v>-1</v>
      </c>
    </row>
    <row r="23" spans="1:4" s="51" customFormat="1" x14ac:dyDescent="0.2">
      <c r="A23" s="56" t="s">
        <v>19</v>
      </c>
      <c r="B23" s="57">
        <v>16418849.690000005</v>
      </c>
      <c r="C23" s="57">
        <v>6415532.799999997</v>
      </c>
      <c r="D23" s="58">
        <v>-0.60925808317086827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79F0D-E3AD-984F-BA2D-7753A4859594}">
  <dimension ref="A1:D41"/>
  <sheetViews>
    <sheetView topLeftCell="A9" workbookViewId="0">
      <selection activeCell="I27" sqref="I27"/>
    </sheetView>
  </sheetViews>
  <sheetFormatPr baseColWidth="10" defaultRowHeight="16" x14ac:dyDescent="0.2"/>
  <cols>
    <col min="1" max="1" width="45" bestFit="1" customWidth="1"/>
    <col min="2" max="2" width="16.33203125" customWidth="1"/>
    <col min="3" max="3" width="13" customWidth="1"/>
    <col min="4" max="4" width="14.6640625" customWidth="1"/>
  </cols>
  <sheetData>
    <row r="1" spans="1:4" ht="30" customHeight="1" x14ac:dyDescent="0.2">
      <c r="A1" s="45" t="s">
        <v>23</v>
      </c>
      <c r="B1" s="46">
        <v>45657</v>
      </c>
      <c r="C1" s="46">
        <v>46022</v>
      </c>
      <c r="D1" s="47" t="s">
        <v>24</v>
      </c>
    </row>
    <row r="2" spans="1:4" s="51" customFormat="1" x14ac:dyDescent="0.2">
      <c r="A2" s="51" t="s">
        <v>25</v>
      </c>
      <c r="B2" s="52">
        <v>29612535</v>
      </c>
      <c r="C2" s="52">
        <v>38258793</v>
      </c>
      <c r="D2" s="53">
        <v>0.28999999999999998</v>
      </c>
    </row>
    <row r="3" spans="1:4" x14ac:dyDescent="0.2">
      <c r="A3" t="s">
        <v>265</v>
      </c>
      <c r="B3" s="2">
        <v>27198446</v>
      </c>
      <c r="C3" s="2">
        <v>35822959</v>
      </c>
      <c r="D3" s="43">
        <v>0.32</v>
      </c>
    </row>
    <row r="4" spans="1:4" x14ac:dyDescent="0.2">
      <c r="A4" t="s">
        <v>26</v>
      </c>
      <c r="B4" s="2">
        <v>2414089</v>
      </c>
      <c r="C4" s="2">
        <v>2435834</v>
      </c>
      <c r="D4" s="43">
        <v>0.01</v>
      </c>
    </row>
    <row r="5" spans="1:4" x14ac:dyDescent="0.2">
      <c r="A5" t="s">
        <v>27</v>
      </c>
      <c r="B5">
        <v>0</v>
      </c>
      <c r="C5">
        <v>0</v>
      </c>
      <c r="D5" s="43">
        <v>0</v>
      </c>
    </row>
    <row r="6" spans="1:4" x14ac:dyDescent="0.2">
      <c r="A6" s="51" t="s">
        <v>28</v>
      </c>
      <c r="B6" s="52">
        <v>40296642</v>
      </c>
      <c r="C6" s="52">
        <v>31418918</v>
      </c>
      <c r="D6" s="53">
        <v>-0.22</v>
      </c>
    </row>
    <row r="7" spans="1:4" x14ac:dyDescent="0.2">
      <c r="A7" t="s">
        <v>29</v>
      </c>
      <c r="B7" s="2">
        <v>257292</v>
      </c>
      <c r="C7" s="2">
        <v>178679</v>
      </c>
      <c r="D7" s="43">
        <v>-0.31</v>
      </c>
    </row>
    <row r="8" spans="1:4" x14ac:dyDescent="0.2">
      <c r="A8" t="s">
        <v>30</v>
      </c>
      <c r="B8" s="2">
        <v>20350948</v>
      </c>
      <c r="C8" s="2">
        <v>20472359</v>
      </c>
      <c r="D8" s="43">
        <v>0.01</v>
      </c>
    </row>
    <row r="9" spans="1:4" x14ac:dyDescent="0.2">
      <c r="A9" t="s">
        <v>31</v>
      </c>
      <c r="B9" s="2">
        <v>19039158</v>
      </c>
      <c r="C9" s="2">
        <v>19311577</v>
      </c>
      <c r="D9" s="43">
        <v>0.01</v>
      </c>
    </row>
    <row r="10" spans="1:4" x14ac:dyDescent="0.2">
      <c r="A10" t="s">
        <v>32</v>
      </c>
      <c r="B10" s="2">
        <v>18377</v>
      </c>
      <c r="C10" s="2">
        <v>4802</v>
      </c>
      <c r="D10" s="43">
        <v>-0.74</v>
      </c>
    </row>
    <row r="11" spans="1:4" x14ac:dyDescent="0.2">
      <c r="A11" t="s">
        <v>33</v>
      </c>
      <c r="B11" s="2">
        <v>1293413</v>
      </c>
      <c r="C11" s="2">
        <v>1155980</v>
      </c>
      <c r="D11" s="43">
        <v>-0.11</v>
      </c>
    </row>
    <row r="12" spans="1:4" x14ac:dyDescent="0.2">
      <c r="A12" t="s">
        <v>34</v>
      </c>
      <c r="B12" s="2">
        <v>19688402</v>
      </c>
      <c r="C12" s="2">
        <v>10767881</v>
      </c>
      <c r="D12" s="43">
        <v>-0.45</v>
      </c>
    </row>
    <row r="13" spans="1:4" s="51" customFormat="1" x14ac:dyDescent="0.2">
      <c r="A13" s="51" t="s">
        <v>35</v>
      </c>
      <c r="B13" s="52">
        <v>88393</v>
      </c>
      <c r="C13" s="52">
        <v>863587</v>
      </c>
      <c r="D13" s="53">
        <v>8.77</v>
      </c>
    </row>
    <row r="14" spans="1:4" x14ac:dyDescent="0.2">
      <c r="A14" s="44" t="s">
        <v>36</v>
      </c>
      <c r="B14" s="54">
        <v>69997570</v>
      </c>
      <c r="C14" s="54">
        <v>70541298</v>
      </c>
      <c r="D14" s="55">
        <v>0.01</v>
      </c>
    </row>
    <row r="15" spans="1:4" s="51" customFormat="1" x14ac:dyDescent="0.2">
      <c r="A15" s="51" t="s">
        <v>37</v>
      </c>
      <c r="B15" s="52">
        <v>11005459</v>
      </c>
      <c r="C15" s="52">
        <v>14018228</v>
      </c>
      <c r="D15" s="53">
        <v>0.27</v>
      </c>
    </row>
    <row r="16" spans="1:4" x14ac:dyDescent="0.2">
      <c r="A16" t="s">
        <v>38</v>
      </c>
      <c r="B16" s="2">
        <v>7966030</v>
      </c>
      <c r="C16" s="2">
        <v>7389687</v>
      </c>
      <c r="D16" s="43">
        <v>-7.0000000000000007E-2</v>
      </c>
    </row>
    <row r="17" spans="1:4" x14ac:dyDescent="0.2">
      <c r="A17" t="s">
        <v>39</v>
      </c>
      <c r="B17">
        <v>41</v>
      </c>
      <c r="C17">
        <v>41</v>
      </c>
      <c r="D17" s="43">
        <v>0</v>
      </c>
    </row>
    <row r="18" spans="1:4" x14ac:dyDescent="0.2">
      <c r="A18" t="s">
        <v>40</v>
      </c>
      <c r="B18" s="2">
        <v>244315</v>
      </c>
      <c r="C18" s="2">
        <v>204136</v>
      </c>
      <c r="D18" s="43">
        <v>-0.16</v>
      </c>
    </row>
    <row r="19" spans="1:4" s="66" customFormat="1" x14ac:dyDescent="0.2">
      <c r="A19" s="66" t="s">
        <v>43</v>
      </c>
      <c r="B19" s="66">
        <v>0</v>
      </c>
      <c r="C19" s="67">
        <v>3322862</v>
      </c>
      <c r="D19" s="68" t="s">
        <v>337</v>
      </c>
    </row>
    <row r="20" spans="1:4" x14ac:dyDescent="0.2">
      <c r="A20" t="s">
        <v>41</v>
      </c>
      <c r="B20" s="2">
        <v>2795073</v>
      </c>
      <c r="C20" s="2">
        <v>3101502</v>
      </c>
      <c r="D20" s="43">
        <v>0.11</v>
      </c>
    </row>
    <row r="21" spans="1:4" s="51" customFormat="1" x14ac:dyDescent="0.2">
      <c r="A21" s="51" t="s">
        <v>42</v>
      </c>
      <c r="B21" s="52">
        <v>5210971</v>
      </c>
      <c r="C21" s="52">
        <v>1675457</v>
      </c>
      <c r="D21" s="53">
        <v>-0.68</v>
      </c>
    </row>
    <row r="22" spans="1:4" x14ac:dyDescent="0.2">
      <c r="A22" t="s">
        <v>43</v>
      </c>
      <c r="B22" s="2">
        <v>4984293</v>
      </c>
      <c r="C22" s="2">
        <v>1661431</v>
      </c>
      <c r="D22" s="43">
        <v>1</v>
      </c>
    </row>
    <row r="23" spans="1:4" x14ac:dyDescent="0.2">
      <c r="A23" t="s">
        <v>44</v>
      </c>
      <c r="B23" s="2">
        <v>13838</v>
      </c>
      <c r="C23">
        <v>0</v>
      </c>
      <c r="D23" s="43">
        <v>-1</v>
      </c>
    </row>
    <row r="24" spans="1:4" x14ac:dyDescent="0.2">
      <c r="A24" t="s">
        <v>40</v>
      </c>
      <c r="B24" s="2">
        <v>212840</v>
      </c>
      <c r="C24" s="2">
        <v>14026</v>
      </c>
      <c r="D24" s="43">
        <v>-0.93</v>
      </c>
    </row>
    <row r="25" spans="1:4" s="51" customFormat="1" x14ac:dyDescent="0.2">
      <c r="A25" s="51" t="s">
        <v>45</v>
      </c>
      <c r="B25" s="52">
        <v>16216431</v>
      </c>
      <c r="C25" s="52">
        <v>15693685</v>
      </c>
      <c r="D25" s="53">
        <v>-0.03</v>
      </c>
    </row>
    <row r="26" spans="1:4" s="48" customFormat="1" x14ac:dyDescent="0.2">
      <c r="A26" s="48" t="s">
        <v>277</v>
      </c>
      <c r="B26" s="49">
        <v>10126624</v>
      </c>
      <c r="C26" s="49">
        <v>7789711</v>
      </c>
      <c r="D26" s="50">
        <v>-0.23</v>
      </c>
    </row>
    <row r="27" spans="1:4" x14ac:dyDescent="0.2">
      <c r="A27" t="s">
        <v>278</v>
      </c>
      <c r="B27" s="2">
        <v>10126624</v>
      </c>
      <c r="C27" s="2">
        <v>7789711</v>
      </c>
      <c r="D27" s="43">
        <v>-0.23</v>
      </c>
    </row>
    <row r="28" spans="1:4" s="51" customFormat="1" x14ac:dyDescent="0.2">
      <c r="A28" s="51" t="s">
        <v>335</v>
      </c>
      <c r="B28" s="52">
        <v>506531</v>
      </c>
      <c r="C28" s="52">
        <v>458900</v>
      </c>
      <c r="D28" s="53">
        <v>-0.09</v>
      </c>
    </row>
    <row r="29" spans="1:4" x14ac:dyDescent="0.2">
      <c r="A29" t="s">
        <v>336</v>
      </c>
      <c r="B29" s="2">
        <v>506531</v>
      </c>
      <c r="C29" s="2">
        <v>458900</v>
      </c>
      <c r="D29" s="43">
        <v>-0.09</v>
      </c>
    </row>
    <row r="30" spans="1:4" s="51" customFormat="1" x14ac:dyDescent="0.2">
      <c r="A30" s="51" t="s">
        <v>46</v>
      </c>
      <c r="B30" s="52">
        <v>43147984</v>
      </c>
      <c r="C30" s="52">
        <v>46599002</v>
      </c>
      <c r="D30" s="53">
        <v>0.08</v>
      </c>
    </row>
    <row r="31" spans="1:4" x14ac:dyDescent="0.2">
      <c r="A31" t="s">
        <v>47</v>
      </c>
      <c r="B31" s="2">
        <v>1400095</v>
      </c>
      <c r="C31" s="2">
        <v>1400006</v>
      </c>
      <c r="D31" s="43">
        <v>0</v>
      </c>
    </row>
    <row r="32" spans="1:4" x14ac:dyDescent="0.2">
      <c r="A32" t="s">
        <v>48</v>
      </c>
      <c r="B32" s="2">
        <v>9022050</v>
      </c>
      <c r="C32" s="2">
        <v>9022050</v>
      </c>
      <c r="D32" s="43">
        <v>0</v>
      </c>
    </row>
    <row r="33" spans="1:4" x14ac:dyDescent="0.2">
      <c r="A33" t="s">
        <v>49</v>
      </c>
      <c r="B33" s="2">
        <v>280019</v>
      </c>
      <c r="C33" s="2">
        <v>280019</v>
      </c>
      <c r="D33" s="43">
        <v>0</v>
      </c>
    </row>
    <row r="34" spans="1:4" x14ac:dyDescent="0.2">
      <c r="A34" t="s">
        <v>50</v>
      </c>
      <c r="B34" s="2">
        <v>29078</v>
      </c>
      <c r="C34" s="2">
        <v>29078</v>
      </c>
      <c r="D34" s="43">
        <v>0</v>
      </c>
    </row>
    <row r="35" spans="1:4" x14ac:dyDescent="0.2">
      <c r="A35" t="s">
        <v>304</v>
      </c>
      <c r="B35" s="2">
        <v>3360000</v>
      </c>
      <c r="C35" s="2">
        <v>3360000</v>
      </c>
      <c r="D35" s="43">
        <v>0</v>
      </c>
    </row>
    <row r="36" spans="1:4" s="66" customFormat="1" x14ac:dyDescent="0.2">
      <c r="A36" s="66" t="s">
        <v>305</v>
      </c>
      <c r="B36" s="66">
        <v>89</v>
      </c>
      <c r="C36" s="67">
        <v>3000060</v>
      </c>
      <c r="D36" s="69">
        <v>33631.96</v>
      </c>
    </row>
    <row r="37" spans="1:4" x14ac:dyDescent="0.2">
      <c r="A37" t="s">
        <v>306</v>
      </c>
      <c r="B37" s="2">
        <v>4424735</v>
      </c>
      <c r="C37">
        <v>0</v>
      </c>
      <c r="D37" s="43">
        <v>-1</v>
      </c>
    </row>
    <row r="38" spans="1:4" x14ac:dyDescent="0.2">
      <c r="A38" t="s">
        <v>51</v>
      </c>
      <c r="B38" s="2">
        <v>17069826</v>
      </c>
      <c r="C38" s="2">
        <v>29092377</v>
      </c>
      <c r="D38" s="43">
        <v>0.7</v>
      </c>
    </row>
    <row r="39" spans="1:4" x14ac:dyDescent="0.2">
      <c r="A39" t="s">
        <v>52</v>
      </c>
      <c r="B39" s="2">
        <v>16418850</v>
      </c>
      <c r="C39" s="2">
        <v>6415533</v>
      </c>
      <c r="D39" s="43">
        <v>-0.61</v>
      </c>
    </row>
    <row r="40" spans="1:4" x14ac:dyDescent="0.2">
      <c r="A40" t="s">
        <v>53</v>
      </c>
      <c r="B40" s="2">
        <v>7109</v>
      </c>
      <c r="C40">
        <v>0</v>
      </c>
      <c r="D40" s="43">
        <v>-1</v>
      </c>
    </row>
    <row r="41" spans="1:4" x14ac:dyDescent="0.2">
      <c r="A41" s="44" t="s">
        <v>54</v>
      </c>
      <c r="B41" s="54">
        <v>69997570</v>
      </c>
      <c r="C41" s="54">
        <v>70541298</v>
      </c>
      <c r="D41" s="55">
        <v>0.01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98E9D-22EE-442B-8C72-CC5DD46CEB04}">
  <dimension ref="A1:A95"/>
  <sheetViews>
    <sheetView workbookViewId="0">
      <selection activeCell="H23" sqref="H23"/>
    </sheetView>
  </sheetViews>
  <sheetFormatPr baseColWidth="10" defaultColWidth="8.83203125" defaultRowHeight="16" x14ac:dyDescent="0.2"/>
  <sheetData>
    <row r="1" spans="1:1" x14ac:dyDescent="0.2">
      <c r="A1" t="s">
        <v>55</v>
      </c>
    </row>
    <row r="2" spans="1:1" x14ac:dyDescent="0.2">
      <c r="A2" t="s">
        <v>68</v>
      </c>
    </row>
    <row r="3" spans="1:1" x14ac:dyDescent="0.2">
      <c r="A3" t="s">
        <v>301</v>
      </c>
    </row>
    <row r="4" spans="1:1" x14ac:dyDescent="0.2">
      <c r="A4" t="s">
        <v>71</v>
      </c>
    </row>
    <row r="5" spans="1:1" x14ac:dyDescent="0.2">
      <c r="A5" t="s">
        <v>73</v>
      </c>
    </row>
    <row r="6" spans="1:1" x14ac:dyDescent="0.2">
      <c r="A6" t="s">
        <v>75</v>
      </c>
    </row>
    <row r="7" spans="1:1" x14ac:dyDescent="0.2">
      <c r="A7" t="s">
        <v>302</v>
      </c>
    </row>
    <row r="8" spans="1:1" x14ac:dyDescent="0.2">
      <c r="A8" t="s">
        <v>77</v>
      </c>
    </row>
    <row r="9" spans="1:1" x14ac:dyDescent="0.2">
      <c r="A9" t="s">
        <v>80</v>
      </c>
    </row>
    <row r="10" spans="1:1" x14ac:dyDescent="0.2">
      <c r="A10" t="s">
        <v>82</v>
      </c>
    </row>
    <row r="11" spans="1:1" x14ac:dyDescent="0.2">
      <c r="A11" t="s">
        <v>303</v>
      </c>
    </row>
    <row r="12" spans="1:1" x14ac:dyDescent="0.2">
      <c r="A12" t="s">
        <v>280</v>
      </c>
    </row>
    <row r="13" spans="1:1" x14ac:dyDescent="0.2">
      <c r="A13" t="s">
        <v>85</v>
      </c>
    </row>
    <row r="14" spans="1:1" x14ac:dyDescent="0.2">
      <c r="A14" t="s">
        <v>87</v>
      </c>
    </row>
    <row r="15" spans="1:1" x14ac:dyDescent="0.2">
      <c r="A15" t="s">
        <v>89</v>
      </c>
    </row>
    <row r="16" spans="1:1" x14ac:dyDescent="0.2">
      <c r="A16" t="s">
        <v>91</v>
      </c>
    </row>
    <row r="17" spans="1:1" x14ac:dyDescent="0.2">
      <c r="A17" t="s">
        <v>93</v>
      </c>
    </row>
    <row r="18" spans="1:1" x14ac:dyDescent="0.2">
      <c r="A18" t="s">
        <v>95</v>
      </c>
    </row>
    <row r="19" spans="1:1" x14ac:dyDescent="0.2">
      <c r="A19" t="s">
        <v>97</v>
      </c>
    </row>
    <row r="20" spans="1:1" x14ac:dyDescent="0.2">
      <c r="A20" t="s">
        <v>103</v>
      </c>
    </row>
    <row r="21" spans="1:1" x14ac:dyDescent="0.2">
      <c r="A21" t="s">
        <v>105</v>
      </c>
    </row>
    <row r="22" spans="1:1" x14ac:dyDescent="0.2">
      <c r="A22" t="s">
        <v>107</v>
      </c>
    </row>
    <row r="23" spans="1:1" x14ac:dyDescent="0.2">
      <c r="A23" t="s">
        <v>111</v>
      </c>
    </row>
    <row r="24" spans="1:1" x14ac:dyDescent="0.2">
      <c r="A24" t="s">
        <v>115</v>
      </c>
    </row>
    <row r="25" spans="1:1" x14ac:dyDescent="0.2">
      <c r="A25" t="s">
        <v>119</v>
      </c>
    </row>
    <row r="26" spans="1:1" x14ac:dyDescent="0.2">
      <c r="A26" t="s">
        <v>121</v>
      </c>
    </row>
    <row r="27" spans="1:1" x14ac:dyDescent="0.2">
      <c r="A27" t="s">
        <v>123</v>
      </c>
    </row>
    <row r="28" spans="1:1" x14ac:dyDescent="0.2">
      <c r="A28" t="s">
        <v>125</v>
      </c>
    </row>
    <row r="29" spans="1:1" x14ac:dyDescent="0.2">
      <c r="A29" t="s">
        <v>127</v>
      </c>
    </row>
    <row r="30" spans="1:1" x14ac:dyDescent="0.2">
      <c r="A30" t="s">
        <v>129</v>
      </c>
    </row>
    <row r="31" spans="1:1" x14ac:dyDescent="0.2">
      <c r="A31" t="s">
        <v>131</v>
      </c>
    </row>
    <row r="32" spans="1:1" x14ac:dyDescent="0.2">
      <c r="A32" t="s">
        <v>133</v>
      </c>
    </row>
    <row r="33" spans="1:1" x14ac:dyDescent="0.2">
      <c r="A33" t="s">
        <v>135</v>
      </c>
    </row>
    <row r="34" spans="1:1" x14ac:dyDescent="0.2">
      <c r="A34" t="s">
        <v>137</v>
      </c>
    </row>
    <row r="35" spans="1:1" x14ac:dyDescent="0.2">
      <c r="A35" t="s">
        <v>141</v>
      </c>
    </row>
    <row r="36" spans="1:1" x14ac:dyDescent="0.2">
      <c r="A36" t="s">
        <v>145</v>
      </c>
    </row>
    <row r="37" spans="1:1" x14ac:dyDescent="0.2">
      <c r="A37" t="s">
        <v>147</v>
      </c>
    </row>
    <row r="38" spans="1:1" x14ac:dyDescent="0.2">
      <c r="A38" t="s">
        <v>149</v>
      </c>
    </row>
    <row r="39" spans="1:1" x14ac:dyDescent="0.2">
      <c r="A39" t="s">
        <v>151</v>
      </c>
    </row>
    <row r="40" spans="1:1" x14ac:dyDescent="0.2">
      <c r="A40" t="s">
        <v>153</v>
      </c>
    </row>
    <row r="41" spans="1:1" x14ac:dyDescent="0.2">
      <c r="A41" t="s">
        <v>155</v>
      </c>
    </row>
    <row r="42" spans="1:1" x14ac:dyDescent="0.2">
      <c r="A42" t="s">
        <v>157</v>
      </c>
    </row>
    <row r="43" spans="1:1" x14ac:dyDescent="0.2">
      <c r="A43" t="s">
        <v>159</v>
      </c>
    </row>
    <row r="44" spans="1:1" x14ac:dyDescent="0.2">
      <c r="A44" t="s">
        <v>161</v>
      </c>
    </row>
    <row r="45" spans="1:1" x14ac:dyDescent="0.2">
      <c r="A45" t="s">
        <v>163</v>
      </c>
    </row>
    <row r="46" spans="1:1" x14ac:dyDescent="0.2">
      <c r="A46" t="s">
        <v>271</v>
      </c>
    </row>
    <row r="47" spans="1:1" x14ac:dyDescent="0.2">
      <c r="A47" t="s">
        <v>165</v>
      </c>
    </row>
    <row r="48" spans="1:1" x14ac:dyDescent="0.2">
      <c r="A48" t="s">
        <v>167</v>
      </c>
    </row>
    <row r="49" spans="1:1" x14ac:dyDescent="0.2">
      <c r="A49" t="s">
        <v>169</v>
      </c>
    </row>
    <row r="50" spans="1:1" x14ac:dyDescent="0.2">
      <c r="A50" t="s">
        <v>171</v>
      </c>
    </row>
    <row r="51" spans="1:1" x14ac:dyDescent="0.2">
      <c r="A51" t="s">
        <v>173</v>
      </c>
    </row>
    <row r="52" spans="1:1" x14ac:dyDescent="0.2">
      <c r="A52" t="s">
        <v>175</v>
      </c>
    </row>
    <row r="53" spans="1:1" x14ac:dyDescent="0.2">
      <c r="A53" t="s">
        <v>177</v>
      </c>
    </row>
    <row r="54" spans="1:1" x14ac:dyDescent="0.2">
      <c r="A54" t="s">
        <v>179</v>
      </c>
    </row>
    <row r="55" spans="1:1" x14ac:dyDescent="0.2">
      <c r="A55" t="s">
        <v>272</v>
      </c>
    </row>
    <row r="56" spans="1:1" x14ac:dyDescent="0.2">
      <c r="A56" t="s">
        <v>181</v>
      </c>
    </row>
    <row r="57" spans="1:1" x14ac:dyDescent="0.2">
      <c r="A57" t="s">
        <v>183</v>
      </c>
    </row>
    <row r="58" spans="1:1" x14ac:dyDescent="0.2">
      <c r="A58" t="s">
        <v>185</v>
      </c>
    </row>
    <row r="59" spans="1:1" x14ac:dyDescent="0.2">
      <c r="A59" t="s">
        <v>189</v>
      </c>
    </row>
    <row r="60" spans="1:1" x14ac:dyDescent="0.2">
      <c r="A60" t="s">
        <v>191</v>
      </c>
    </row>
    <row r="61" spans="1:1" x14ac:dyDescent="0.2">
      <c r="A61" t="s">
        <v>193</v>
      </c>
    </row>
    <row r="62" spans="1:1" x14ac:dyDescent="0.2">
      <c r="A62" t="s">
        <v>195</v>
      </c>
    </row>
    <row r="63" spans="1:1" x14ac:dyDescent="0.2">
      <c r="A63" t="s">
        <v>197</v>
      </c>
    </row>
    <row r="64" spans="1:1" x14ac:dyDescent="0.2">
      <c r="A64" t="s">
        <v>199</v>
      </c>
    </row>
    <row r="65" spans="1:1" x14ac:dyDescent="0.2">
      <c r="A65" t="s">
        <v>201</v>
      </c>
    </row>
    <row r="66" spans="1:1" x14ac:dyDescent="0.2">
      <c r="A66" t="s">
        <v>205</v>
      </c>
    </row>
    <row r="67" spans="1:1" x14ac:dyDescent="0.2">
      <c r="A67" t="s">
        <v>207</v>
      </c>
    </row>
    <row r="68" spans="1:1" x14ac:dyDescent="0.2">
      <c r="A68" t="s">
        <v>209</v>
      </c>
    </row>
    <row r="69" spans="1:1" x14ac:dyDescent="0.2">
      <c r="A69" t="s">
        <v>211</v>
      </c>
    </row>
    <row r="70" spans="1:1" x14ac:dyDescent="0.2">
      <c r="A70" t="s">
        <v>213</v>
      </c>
    </row>
    <row r="71" spans="1:1" x14ac:dyDescent="0.2">
      <c r="A71" t="s">
        <v>215</v>
      </c>
    </row>
    <row r="72" spans="1:1" x14ac:dyDescent="0.2">
      <c r="A72" t="s">
        <v>217</v>
      </c>
    </row>
    <row r="73" spans="1:1" x14ac:dyDescent="0.2">
      <c r="A73" t="s">
        <v>283</v>
      </c>
    </row>
    <row r="74" spans="1:1" x14ac:dyDescent="0.2">
      <c r="A74" t="s">
        <v>285</v>
      </c>
    </row>
    <row r="75" spans="1:1" x14ac:dyDescent="0.2">
      <c r="A75" t="s">
        <v>219</v>
      </c>
    </row>
    <row r="76" spans="1:1" x14ac:dyDescent="0.2">
      <c r="A76" t="s">
        <v>221</v>
      </c>
    </row>
    <row r="77" spans="1:1" x14ac:dyDescent="0.2">
      <c r="A77" t="s">
        <v>223</v>
      </c>
    </row>
    <row r="78" spans="1:1" x14ac:dyDescent="0.2">
      <c r="A78" t="s">
        <v>225</v>
      </c>
    </row>
    <row r="79" spans="1:1" x14ac:dyDescent="0.2">
      <c r="A79" t="s">
        <v>227</v>
      </c>
    </row>
    <row r="80" spans="1:1" x14ac:dyDescent="0.2">
      <c r="A80" t="s">
        <v>229</v>
      </c>
    </row>
    <row r="81" spans="1:1" x14ac:dyDescent="0.2">
      <c r="A81" t="s">
        <v>231</v>
      </c>
    </row>
    <row r="82" spans="1:1" x14ac:dyDescent="0.2">
      <c r="A82" t="s">
        <v>233</v>
      </c>
    </row>
    <row r="83" spans="1:1" x14ac:dyDescent="0.2">
      <c r="A83" t="s">
        <v>237</v>
      </c>
    </row>
    <row r="84" spans="1:1" x14ac:dyDescent="0.2">
      <c r="A84" t="s">
        <v>239</v>
      </c>
    </row>
    <row r="85" spans="1:1" x14ac:dyDescent="0.2">
      <c r="A85" t="s">
        <v>241</v>
      </c>
    </row>
    <row r="86" spans="1:1" x14ac:dyDescent="0.2">
      <c r="A86" t="s">
        <v>243</v>
      </c>
    </row>
    <row r="87" spans="1:1" x14ac:dyDescent="0.2">
      <c r="A87" t="s">
        <v>245</v>
      </c>
    </row>
    <row r="88" spans="1:1" x14ac:dyDescent="0.2">
      <c r="A88" t="s">
        <v>249</v>
      </c>
    </row>
    <row r="89" spans="1:1" x14ac:dyDescent="0.2">
      <c r="A89" t="s">
        <v>251</v>
      </c>
    </row>
    <row r="90" spans="1:1" x14ac:dyDescent="0.2">
      <c r="A90" t="s">
        <v>253</v>
      </c>
    </row>
    <row r="91" spans="1:1" x14ac:dyDescent="0.2">
      <c r="A91" t="s">
        <v>255</v>
      </c>
    </row>
    <row r="92" spans="1:1" x14ac:dyDescent="0.2">
      <c r="A92" t="s">
        <v>259</v>
      </c>
    </row>
    <row r="93" spans="1:1" x14ac:dyDescent="0.2">
      <c r="A93" t="s">
        <v>292</v>
      </c>
    </row>
    <row r="94" spans="1:1" x14ac:dyDescent="0.2">
      <c r="A94" t="s">
        <v>261</v>
      </c>
    </row>
    <row r="95" spans="1:1" x14ac:dyDescent="0.2">
      <c r="A95" t="s">
        <v>263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67D1C-E0C5-464A-B1FF-CE6C8ADB833C}">
  <dimension ref="A1:R115"/>
  <sheetViews>
    <sheetView workbookViewId="0">
      <pane ySplit="1" topLeftCell="A101" activePane="bottomLeft" state="frozen"/>
      <selection activeCell="H23" sqref="H23"/>
      <selection pane="bottomLeft" activeCell="H23" sqref="H23"/>
    </sheetView>
  </sheetViews>
  <sheetFormatPr baseColWidth="10" defaultColWidth="8.83203125" defaultRowHeight="16" x14ac:dyDescent="0.2"/>
  <cols>
    <col min="2" max="2" width="24.6640625" customWidth="1"/>
    <col min="4" max="4" width="13.6640625" style="1" bestFit="1" customWidth="1"/>
    <col min="5" max="5" width="12.6640625" style="1" bestFit="1" customWidth="1"/>
    <col min="6" max="13" width="13.6640625" style="1" bestFit="1" customWidth="1"/>
    <col min="14" max="18" width="8.6640625" style="1"/>
  </cols>
  <sheetData>
    <row r="1" spans="1:13" x14ac:dyDescent="0.2">
      <c r="A1" t="s">
        <v>55</v>
      </c>
      <c r="B1" t="s">
        <v>56</v>
      </c>
      <c r="C1" t="s">
        <v>57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63</v>
      </c>
      <c r="J1" s="1" t="s">
        <v>64</v>
      </c>
      <c r="K1" s="1" t="s">
        <v>65</v>
      </c>
      <c r="L1" s="1" t="s">
        <v>66</v>
      </c>
      <c r="M1" s="1" t="s">
        <v>67</v>
      </c>
    </row>
    <row r="2" spans="1:13" x14ac:dyDescent="0.2">
      <c r="A2" t="s">
        <v>68</v>
      </c>
      <c r="B2" t="s">
        <v>69</v>
      </c>
      <c r="C2" t="s">
        <v>70</v>
      </c>
      <c r="D2" s="1">
        <v>0</v>
      </c>
      <c r="E2" s="1">
        <v>440000</v>
      </c>
      <c r="F2" s="1">
        <v>0</v>
      </c>
      <c r="G2" s="1">
        <v>1320000</v>
      </c>
      <c r="H2" s="1">
        <v>0</v>
      </c>
      <c r="I2" s="1">
        <v>0</v>
      </c>
      <c r="J2" s="1">
        <v>0</v>
      </c>
      <c r="K2" s="1">
        <v>1320000</v>
      </c>
      <c r="L2" s="1">
        <v>0</v>
      </c>
      <c r="M2" s="1">
        <v>1320000</v>
      </c>
    </row>
    <row r="3" spans="1:13" x14ac:dyDescent="0.2">
      <c r="A3" t="s">
        <v>71</v>
      </c>
      <c r="B3" t="s">
        <v>72</v>
      </c>
      <c r="C3" t="s">
        <v>70</v>
      </c>
      <c r="D3" s="1">
        <v>0</v>
      </c>
      <c r="E3" s="1">
        <v>5560000</v>
      </c>
      <c r="F3" s="1">
        <v>880000</v>
      </c>
      <c r="G3" s="1">
        <v>5560000</v>
      </c>
      <c r="H3" s="1">
        <v>0</v>
      </c>
      <c r="I3" s="1">
        <v>0</v>
      </c>
      <c r="J3" s="1">
        <v>880000</v>
      </c>
      <c r="K3" s="1">
        <v>5560000</v>
      </c>
      <c r="L3" s="1">
        <v>0</v>
      </c>
      <c r="M3" s="1">
        <v>4680000</v>
      </c>
    </row>
    <row r="4" spans="1:13" x14ac:dyDescent="0.2">
      <c r="A4" t="s">
        <v>73</v>
      </c>
      <c r="B4" t="s">
        <v>74</v>
      </c>
      <c r="C4" t="s">
        <v>70</v>
      </c>
      <c r="D4" s="1">
        <v>0</v>
      </c>
      <c r="E4" s="1">
        <v>88000</v>
      </c>
      <c r="F4" s="1">
        <v>0</v>
      </c>
      <c r="G4" s="1">
        <v>88000</v>
      </c>
      <c r="H4" s="1">
        <v>0</v>
      </c>
      <c r="I4" s="1">
        <v>176000</v>
      </c>
      <c r="J4" s="1">
        <v>0</v>
      </c>
      <c r="K4" s="1">
        <v>264000</v>
      </c>
      <c r="L4" s="1">
        <v>0</v>
      </c>
      <c r="M4" s="1">
        <v>264000</v>
      </c>
    </row>
    <row r="5" spans="1:13" x14ac:dyDescent="0.2">
      <c r="A5" t="s">
        <v>75</v>
      </c>
      <c r="B5" t="s">
        <v>76</v>
      </c>
      <c r="C5" t="s">
        <v>70</v>
      </c>
      <c r="D5" s="1">
        <v>0</v>
      </c>
      <c r="E5" s="1">
        <v>29077.88</v>
      </c>
      <c r="F5" s="1">
        <v>0</v>
      </c>
      <c r="G5" s="1">
        <v>29077.88</v>
      </c>
      <c r="H5" s="1">
        <v>0</v>
      </c>
      <c r="I5" s="1">
        <v>0</v>
      </c>
      <c r="J5" s="1">
        <v>0</v>
      </c>
      <c r="K5" s="1">
        <v>29077.88</v>
      </c>
      <c r="L5" s="1">
        <v>0</v>
      </c>
      <c r="M5" s="1">
        <v>29077.88</v>
      </c>
    </row>
    <row r="6" spans="1:13" x14ac:dyDescent="0.2">
      <c r="A6" t="s">
        <v>77</v>
      </c>
      <c r="B6" t="s">
        <v>279</v>
      </c>
      <c r="C6" t="s">
        <v>78</v>
      </c>
      <c r="D6" s="1">
        <v>0</v>
      </c>
      <c r="E6" s="1">
        <v>1472927.6</v>
      </c>
      <c r="F6" s="1">
        <v>1075818.95</v>
      </c>
      <c r="G6" s="1">
        <v>5926044.5700000003</v>
      </c>
      <c r="H6" s="1">
        <v>0</v>
      </c>
      <c r="I6" s="1">
        <v>0</v>
      </c>
      <c r="J6" s="1">
        <v>1075818.95</v>
      </c>
      <c r="K6" s="1">
        <v>5926044.5700000003</v>
      </c>
      <c r="L6" s="1">
        <v>0</v>
      </c>
      <c r="M6" s="1">
        <v>4850225.62</v>
      </c>
    </row>
    <row r="7" spans="1:13" x14ac:dyDescent="0.2">
      <c r="A7" t="s">
        <v>79</v>
      </c>
      <c r="B7" t="s">
        <v>287</v>
      </c>
      <c r="C7" t="s">
        <v>78</v>
      </c>
      <c r="D7" s="1">
        <v>75818.95</v>
      </c>
      <c r="E7" s="1">
        <v>0</v>
      </c>
      <c r="F7" s="1">
        <v>75818.95</v>
      </c>
      <c r="G7" s="1">
        <v>75818.95</v>
      </c>
      <c r="H7" s="1">
        <v>0</v>
      </c>
      <c r="I7" s="1">
        <v>0</v>
      </c>
      <c r="J7" s="1">
        <v>75818.95</v>
      </c>
      <c r="K7" s="1">
        <v>75818.95</v>
      </c>
      <c r="L7" s="1">
        <v>0</v>
      </c>
      <c r="M7" s="1">
        <v>0</v>
      </c>
    </row>
    <row r="8" spans="1:13" x14ac:dyDescent="0.2">
      <c r="A8" t="s">
        <v>80</v>
      </c>
      <c r="B8" t="s">
        <v>81</v>
      </c>
      <c r="C8" t="s">
        <v>78</v>
      </c>
      <c r="D8" s="1">
        <v>0</v>
      </c>
      <c r="E8" s="1">
        <v>4540716.97</v>
      </c>
      <c r="F8" s="1">
        <v>22564937.960000001</v>
      </c>
      <c r="G8" s="1">
        <v>25282497.809999999</v>
      </c>
      <c r="H8" s="1">
        <v>8789170.8900000006</v>
      </c>
      <c r="I8" s="1">
        <v>11671905.529999999</v>
      </c>
      <c r="J8" s="1">
        <v>31354108.850000001</v>
      </c>
      <c r="K8" s="1">
        <v>36954403.340000004</v>
      </c>
      <c r="L8" s="1">
        <v>0</v>
      </c>
      <c r="M8" s="1">
        <v>5600294.4900000002</v>
      </c>
    </row>
    <row r="9" spans="1:13" x14ac:dyDescent="0.2">
      <c r="A9" t="s">
        <v>82</v>
      </c>
      <c r="B9" t="s">
        <v>83</v>
      </c>
      <c r="C9" t="s">
        <v>84</v>
      </c>
      <c r="D9" s="1">
        <v>87600</v>
      </c>
      <c r="E9" s="1">
        <v>0</v>
      </c>
      <c r="F9" s="1">
        <v>87600</v>
      </c>
      <c r="G9" s="1">
        <v>87600</v>
      </c>
      <c r="H9" s="1">
        <v>176000</v>
      </c>
      <c r="I9" s="1">
        <v>0</v>
      </c>
      <c r="J9" s="1">
        <v>263600</v>
      </c>
      <c r="K9" s="1">
        <v>87600</v>
      </c>
      <c r="L9" s="1">
        <v>176000</v>
      </c>
      <c r="M9" s="1">
        <v>0</v>
      </c>
    </row>
    <row r="10" spans="1:13" x14ac:dyDescent="0.2">
      <c r="A10" t="s">
        <v>85</v>
      </c>
      <c r="B10" t="s">
        <v>86</v>
      </c>
      <c r="C10" t="s">
        <v>70</v>
      </c>
      <c r="D10" s="1">
        <v>0</v>
      </c>
      <c r="E10" s="1">
        <v>273740.77</v>
      </c>
      <c r="F10" s="1">
        <v>70119.23</v>
      </c>
      <c r="G10" s="1">
        <v>386648.35</v>
      </c>
      <c r="H10" s="1">
        <v>8434.9699999999993</v>
      </c>
      <c r="I10" s="1">
        <v>450.49</v>
      </c>
      <c r="J10" s="1">
        <v>78554.2</v>
      </c>
      <c r="K10" s="1">
        <v>387098.84</v>
      </c>
      <c r="L10" s="1">
        <v>0</v>
      </c>
      <c r="M10" s="1">
        <v>308544.64000000001</v>
      </c>
    </row>
    <row r="11" spans="1:13" x14ac:dyDescent="0.2">
      <c r="A11" t="s">
        <v>87</v>
      </c>
      <c r="B11" t="s">
        <v>88</v>
      </c>
      <c r="C11" t="s">
        <v>84</v>
      </c>
      <c r="D11" s="1">
        <v>0</v>
      </c>
      <c r="E11" s="1">
        <v>0</v>
      </c>
      <c r="F11" s="1">
        <v>1665858.38</v>
      </c>
      <c r="G11" s="1">
        <v>0</v>
      </c>
      <c r="H11" s="1">
        <v>4908680</v>
      </c>
      <c r="I11" s="1">
        <v>0</v>
      </c>
      <c r="J11" s="1">
        <v>6574538.3799999999</v>
      </c>
      <c r="K11" s="1">
        <v>0</v>
      </c>
      <c r="L11" s="1">
        <v>6574538.3799999999</v>
      </c>
      <c r="M11" s="1">
        <v>0</v>
      </c>
    </row>
    <row r="12" spans="1:13" x14ac:dyDescent="0.2">
      <c r="A12" t="s">
        <v>89</v>
      </c>
      <c r="B12" t="s">
        <v>90</v>
      </c>
      <c r="C12" t="s">
        <v>84</v>
      </c>
      <c r="D12" s="1">
        <v>2792.1</v>
      </c>
      <c r="E12" s="1">
        <v>0</v>
      </c>
      <c r="F12" s="1">
        <v>3955.92</v>
      </c>
      <c r="G12" s="1">
        <v>0</v>
      </c>
      <c r="H12" s="1">
        <v>0</v>
      </c>
      <c r="I12" s="1">
        <v>0</v>
      </c>
      <c r="J12" s="1">
        <v>3955.92</v>
      </c>
      <c r="K12" s="1">
        <v>0</v>
      </c>
      <c r="L12" s="1">
        <v>3955.92</v>
      </c>
      <c r="M12" s="1">
        <v>0</v>
      </c>
    </row>
    <row r="13" spans="1:13" x14ac:dyDescent="0.2">
      <c r="A13" t="s">
        <v>91</v>
      </c>
      <c r="B13" t="s">
        <v>92</v>
      </c>
      <c r="C13" t="s">
        <v>84</v>
      </c>
      <c r="D13" s="1">
        <v>42674.39</v>
      </c>
      <c r="E13" s="1">
        <v>0</v>
      </c>
      <c r="F13" s="1">
        <v>42674.39</v>
      </c>
      <c r="G13" s="1">
        <v>0</v>
      </c>
      <c r="H13" s="1">
        <v>0</v>
      </c>
      <c r="I13" s="1">
        <v>0</v>
      </c>
      <c r="J13" s="1">
        <v>42674.39</v>
      </c>
      <c r="K13" s="1">
        <v>0</v>
      </c>
      <c r="L13" s="1">
        <v>42674.39</v>
      </c>
      <c r="M13" s="1">
        <v>0</v>
      </c>
    </row>
    <row r="14" spans="1:13" x14ac:dyDescent="0.2">
      <c r="A14" t="s">
        <v>93</v>
      </c>
      <c r="B14" t="s">
        <v>94</v>
      </c>
      <c r="C14" t="s">
        <v>84</v>
      </c>
      <c r="D14" s="1">
        <v>31210.41</v>
      </c>
      <c r="E14" s="1">
        <v>0</v>
      </c>
      <c r="F14" s="1">
        <v>31210.41</v>
      </c>
      <c r="G14" s="1">
        <v>0</v>
      </c>
      <c r="H14" s="1">
        <v>0</v>
      </c>
      <c r="I14" s="1">
        <v>0</v>
      </c>
      <c r="J14" s="1">
        <v>31210.41</v>
      </c>
      <c r="K14" s="1">
        <v>0</v>
      </c>
      <c r="L14" s="1">
        <v>31210.41</v>
      </c>
      <c r="M14" s="1">
        <v>0</v>
      </c>
    </row>
    <row r="15" spans="1:13" x14ac:dyDescent="0.2">
      <c r="A15" t="s">
        <v>95</v>
      </c>
      <c r="B15" t="s">
        <v>96</v>
      </c>
      <c r="C15" t="s">
        <v>84</v>
      </c>
      <c r="D15" s="1">
        <v>1167993.3</v>
      </c>
      <c r="E15" s="1">
        <v>0</v>
      </c>
      <c r="F15" s="1">
        <v>1354389.84</v>
      </c>
      <c r="G15" s="1">
        <v>89450.71</v>
      </c>
      <c r="H15" s="1">
        <v>0</v>
      </c>
      <c r="I15" s="1">
        <v>0</v>
      </c>
      <c r="J15" s="1">
        <v>1354389.84</v>
      </c>
      <c r="K15" s="1">
        <v>89450.71</v>
      </c>
      <c r="L15" s="1">
        <v>1264939.1299999999</v>
      </c>
      <c r="M15" s="1">
        <v>0</v>
      </c>
    </row>
    <row r="16" spans="1:13" x14ac:dyDescent="0.2">
      <c r="A16" t="s">
        <v>97</v>
      </c>
      <c r="B16" t="s">
        <v>98</v>
      </c>
      <c r="C16" t="s">
        <v>84</v>
      </c>
      <c r="D16" s="1">
        <v>302911.90000000002</v>
      </c>
      <c r="E16" s="1">
        <v>0</v>
      </c>
      <c r="F16" s="1">
        <v>435739.26</v>
      </c>
      <c r="G16" s="1">
        <v>0</v>
      </c>
      <c r="H16" s="1">
        <v>3283.45</v>
      </c>
      <c r="I16" s="1">
        <v>0</v>
      </c>
      <c r="J16" s="1">
        <v>439022.71</v>
      </c>
      <c r="K16" s="1">
        <v>0</v>
      </c>
      <c r="L16" s="1">
        <v>439022.71</v>
      </c>
      <c r="M16" s="1">
        <v>0</v>
      </c>
    </row>
    <row r="17" spans="1:13" x14ac:dyDescent="0.2">
      <c r="A17" t="s">
        <v>99</v>
      </c>
      <c r="B17" t="s">
        <v>100</v>
      </c>
      <c r="C17" t="s">
        <v>84</v>
      </c>
      <c r="D17" s="1">
        <v>960153.81</v>
      </c>
      <c r="E17" s="1">
        <v>0</v>
      </c>
      <c r="F17" s="1">
        <v>960153.81</v>
      </c>
      <c r="G17" s="1">
        <v>0</v>
      </c>
      <c r="H17" s="1">
        <v>0</v>
      </c>
      <c r="I17" s="1">
        <v>960153.81</v>
      </c>
      <c r="J17" s="1">
        <v>960153.81</v>
      </c>
      <c r="K17" s="1">
        <v>960153.81</v>
      </c>
      <c r="L17" s="1">
        <v>0</v>
      </c>
      <c r="M17" s="1">
        <v>0</v>
      </c>
    </row>
    <row r="18" spans="1:13" x14ac:dyDescent="0.2">
      <c r="A18" t="s">
        <v>101</v>
      </c>
      <c r="B18" t="s">
        <v>102</v>
      </c>
      <c r="C18" t="s">
        <v>84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</row>
    <row r="19" spans="1:13" x14ac:dyDescent="0.2">
      <c r="A19" t="s">
        <v>103</v>
      </c>
      <c r="B19" t="s">
        <v>104</v>
      </c>
      <c r="C19" t="s">
        <v>70</v>
      </c>
      <c r="D19" s="1">
        <v>0</v>
      </c>
      <c r="E19" s="1">
        <v>2792.1</v>
      </c>
      <c r="F19" s="1">
        <v>0</v>
      </c>
      <c r="G19" s="1">
        <v>2872.75</v>
      </c>
      <c r="H19" s="1">
        <v>0</v>
      </c>
      <c r="I19" s="1">
        <v>32.33</v>
      </c>
      <c r="J19" s="1">
        <v>0</v>
      </c>
      <c r="K19" s="1">
        <v>2905.08</v>
      </c>
      <c r="L19" s="1">
        <v>0</v>
      </c>
      <c r="M19" s="1">
        <v>2905.08</v>
      </c>
    </row>
    <row r="20" spans="1:13" x14ac:dyDescent="0.2">
      <c r="A20" t="s">
        <v>105</v>
      </c>
      <c r="B20" t="s">
        <v>106</v>
      </c>
      <c r="C20" t="s">
        <v>70</v>
      </c>
      <c r="D20" s="1">
        <v>0</v>
      </c>
      <c r="E20" s="1">
        <v>833929.5</v>
      </c>
      <c r="F20" s="1">
        <v>89260.71</v>
      </c>
      <c r="G20" s="1">
        <v>972557.82</v>
      </c>
      <c r="H20" s="1">
        <v>0</v>
      </c>
      <c r="I20" s="1">
        <v>13815.51</v>
      </c>
      <c r="J20" s="1">
        <v>89260.71</v>
      </c>
      <c r="K20" s="1">
        <v>986373.33</v>
      </c>
      <c r="L20" s="1">
        <v>0</v>
      </c>
      <c r="M20" s="1">
        <v>897112.62</v>
      </c>
    </row>
    <row r="21" spans="1:13" x14ac:dyDescent="0.2">
      <c r="A21" t="s">
        <v>107</v>
      </c>
      <c r="B21" t="s">
        <v>108</v>
      </c>
      <c r="C21" t="s">
        <v>70</v>
      </c>
      <c r="D21" s="1">
        <v>0</v>
      </c>
      <c r="E21" s="1">
        <v>132640.6</v>
      </c>
      <c r="F21" s="1">
        <v>0</v>
      </c>
      <c r="G21" s="1">
        <v>182827.61</v>
      </c>
      <c r="H21" s="1">
        <v>0</v>
      </c>
      <c r="I21" s="1">
        <v>7273.1</v>
      </c>
      <c r="J21" s="1">
        <v>0</v>
      </c>
      <c r="K21" s="1">
        <v>190100.71</v>
      </c>
      <c r="L21" s="1">
        <v>0</v>
      </c>
      <c r="M21" s="1">
        <v>190100.71</v>
      </c>
    </row>
    <row r="22" spans="1:13" x14ac:dyDescent="0.2">
      <c r="A22" t="s">
        <v>109</v>
      </c>
      <c r="B22" t="s">
        <v>110</v>
      </c>
      <c r="C22" t="s">
        <v>70</v>
      </c>
      <c r="D22" s="1">
        <v>0</v>
      </c>
      <c r="E22" s="1">
        <v>25153.81</v>
      </c>
      <c r="F22" s="1">
        <v>0</v>
      </c>
      <c r="G22" s="1">
        <v>25153.81</v>
      </c>
      <c r="H22" s="1">
        <v>25153.81</v>
      </c>
      <c r="I22" s="1">
        <v>0</v>
      </c>
      <c r="J22" s="1">
        <v>25153.81</v>
      </c>
      <c r="K22" s="1">
        <v>25153.81</v>
      </c>
      <c r="L22" s="1">
        <v>0</v>
      </c>
      <c r="M22" s="1">
        <v>0</v>
      </c>
    </row>
    <row r="23" spans="1:13" x14ac:dyDescent="0.2">
      <c r="A23" t="s">
        <v>111</v>
      </c>
      <c r="B23" t="s">
        <v>112</v>
      </c>
      <c r="C23" t="s">
        <v>84</v>
      </c>
      <c r="D23" s="1">
        <v>5337.05</v>
      </c>
      <c r="E23" s="1">
        <v>0</v>
      </c>
      <c r="F23" s="1">
        <v>32724.94</v>
      </c>
      <c r="G23" s="1">
        <v>32095.53</v>
      </c>
      <c r="H23" s="1">
        <v>2723.92</v>
      </c>
      <c r="I23" s="1">
        <v>3353.33</v>
      </c>
      <c r="J23" s="1">
        <v>35448.86</v>
      </c>
      <c r="K23" s="1">
        <v>35448.86</v>
      </c>
      <c r="L23" s="1">
        <v>0</v>
      </c>
      <c r="M23" s="1">
        <v>0</v>
      </c>
    </row>
    <row r="24" spans="1:13" x14ac:dyDescent="0.2">
      <c r="A24" t="s">
        <v>113</v>
      </c>
      <c r="B24" t="s">
        <v>114</v>
      </c>
      <c r="C24" t="s">
        <v>84</v>
      </c>
      <c r="D24" s="1">
        <v>0</v>
      </c>
      <c r="E24" s="1">
        <v>0</v>
      </c>
      <c r="F24" s="1">
        <v>1774538</v>
      </c>
      <c r="G24" s="1">
        <v>0</v>
      </c>
      <c r="H24" s="1">
        <v>-1774538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</row>
    <row r="25" spans="1:13" x14ac:dyDescent="0.2">
      <c r="A25" t="s">
        <v>115</v>
      </c>
      <c r="B25" t="s">
        <v>116</v>
      </c>
      <c r="C25" t="s">
        <v>84</v>
      </c>
      <c r="D25" s="1">
        <v>53984.98</v>
      </c>
      <c r="E25" s="1">
        <v>0</v>
      </c>
      <c r="F25" s="1">
        <v>4631185.62</v>
      </c>
      <c r="G25" s="1">
        <v>3470688.72</v>
      </c>
      <c r="H25" s="1">
        <v>4172302.39</v>
      </c>
      <c r="I25" s="1">
        <v>5068871.92</v>
      </c>
      <c r="J25" s="1">
        <v>8803488.0099999998</v>
      </c>
      <c r="K25" s="1">
        <v>8539560.6400000006</v>
      </c>
      <c r="L25" s="1">
        <v>263927.37</v>
      </c>
      <c r="M25" s="1">
        <v>0</v>
      </c>
    </row>
    <row r="26" spans="1:13" x14ac:dyDescent="0.2">
      <c r="A26" t="s">
        <v>117</v>
      </c>
      <c r="B26" t="s">
        <v>118</v>
      </c>
      <c r="C26" t="s">
        <v>84</v>
      </c>
      <c r="D26" s="1">
        <v>0</v>
      </c>
      <c r="E26" s="1">
        <v>0</v>
      </c>
      <c r="F26" s="1">
        <v>5.0199999999999996</v>
      </c>
      <c r="G26" s="1">
        <v>0</v>
      </c>
      <c r="H26" s="1">
        <v>160</v>
      </c>
      <c r="I26" s="1">
        <v>0</v>
      </c>
      <c r="J26" s="1">
        <v>165.02</v>
      </c>
      <c r="K26" s="1">
        <v>0</v>
      </c>
      <c r="L26" s="1">
        <v>165.02</v>
      </c>
      <c r="M26" s="1">
        <v>0</v>
      </c>
    </row>
    <row r="27" spans="1:13" x14ac:dyDescent="0.2">
      <c r="A27" t="s">
        <v>119</v>
      </c>
      <c r="B27" t="s">
        <v>120</v>
      </c>
      <c r="C27" t="s">
        <v>70</v>
      </c>
      <c r="D27" s="1">
        <v>0</v>
      </c>
      <c r="E27" s="1">
        <v>898980.19</v>
      </c>
      <c r="F27" s="1">
        <v>11640984.779999999</v>
      </c>
      <c r="G27" s="1">
        <v>16925513.16</v>
      </c>
      <c r="H27" s="1">
        <v>2007677.18</v>
      </c>
      <c r="I27" s="1">
        <v>5350986.72</v>
      </c>
      <c r="J27" s="1">
        <v>13648661.960000001</v>
      </c>
      <c r="K27" s="1">
        <v>22276499.879999999</v>
      </c>
      <c r="L27" s="1">
        <v>0</v>
      </c>
      <c r="M27" s="1">
        <v>8627837.9199999999</v>
      </c>
    </row>
    <row r="28" spans="1:13" x14ac:dyDescent="0.2">
      <c r="A28" t="s">
        <v>121</v>
      </c>
      <c r="B28" t="s">
        <v>122</v>
      </c>
      <c r="C28" t="s">
        <v>70</v>
      </c>
      <c r="D28" s="1">
        <v>0</v>
      </c>
      <c r="E28" s="1">
        <v>476451.12</v>
      </c>
      <c r="F28" s="1">
        <v>0</v>
      </c>
      <c r="G28" s="1">
        <v>457624.78</v>
      </c>
      <c r="H28" s="1">
        <v>0</v>
      </c>
      <c r="I28" s="1">
        <v>159414.79</v>
      </c>
      <c r="J28" s="1">
        <v>0</v>
      </c>
      <c r="K28" s="1">
        <v>617039.56999999995</v>
      </c>
      <c r="L28" s="1">
        <v>0</v>
      </c>
      <c r="M28" s="1">
        <v>617039.56999999995</v>
      </c>
    </row>
    <row r="29" spans="1:13" x14ac:dyDescent="0.2">
      <c r="A29" t="s">
        <v>123</v>
      </c>
      <c r="B29" t="s">
        <v>124</v>
      </c>
      <c r="C29" t="s">
        <v>84</v>
      </c>
      <c r="D29" s="1">
        <v>52449.56</v>
      </c>
      <c r="E29" s="1">
        <v>0</v>
      </c>
      <c r="F29" s="1">
        <v>19802.96</v>
      </c>
      <c r="G29" s="1">
        <v>0</v>
      </c>
      <c r="H29" s="1">
        <v>0</v>
      </c>
      <c r="I29" s="1">
        <v>0</v>
      </c>
      <c r="J29" s="1">
        <v>19802.96</v>
      </c>
      <c r="K29" s="1">
        <v>0</v>
      </c>
      <c r="L29" s="1">
        <v>19802.96</v>
      </c>
      <c r="M29" s="1">
        <v>0</v>
      </c>
    </row>
    <row r="30" spans="1:13" x14ac:dyDescent="0.2">
      <c r="A30" t="s">
        <v>125</v>
      </c>
      <c r="B30" t="s">
        <v>126</v>
      </c>
      <c r="C30" t="s">
        <v>84</v>
      </c>
      <c r="D30" s="1">
        <v>0</v>
      </c>
      <c r="E30" s="1">
        <v>0</v>
      </c>
      <c r="F30" s="1">
        <v>9762.31</v>
      </c>
      <c r="G30" s="1">
        <v>0</v>
      </c>
      <c r="H30" s="1">
        <v>-6548.02</v>
      </c>
      <c r="I30" s="1">
        <v>0</v>
      </c>
      <c r="J30" s="1">
        <v>3214.29</v>
      </c>
      <c r="K30" s="1">
        <v>0</v>
      </c>
      <c r="L30" s="1">
        <v>3214.29</v>
      </c>
      <c r="M30" s="1">
        <v>0</v>
      </c>
    </row>
    <row r="31" spans="1:13" x14ac:dyDescent="0.2">
      <c r="A31" t="s">
        <v>127</v>
      </c>
      <c r="B31" t="s">
        <v>128</v>
      </c>
      <c r="C31" t="s">
        <v>84</v>
      </c>
      <c r="D31" s="1">
        <v>7668489.8300000001</v>
      </c>
      <c r="E31" s="1">
        <v>0</v>
      </c>
      <c r="F31" s="1">
        <v>33225720.190000001</v>
      </c>
      <c r="G31" s="1">
        <v>20983472.949999999</v>
      </c>
      <c r="H31" s="1">
        <v>8906131.6300000008</v>
      </c>
      <c r="I31" s="1">
        <v>2870789.63</v>
      </c>
      <c r="J31" s="1">
        <v>42131851.82</v>
      </c>
      <c r="K31" s="1">
        <v>23854262.579999998</v>
      </c>
      <c r="L31" s="1">
        <v>18277589.239999998</v>
      </c>
      <c r="M31" s="1">
        <v>0</v>
      </c>
    </row>
    <row r="32" spans="1:13" x14ac:dyDescent="0.2">
      <c r="A32" t="s">
        <v>129</v>
      </c>
      <c r="B32" t="s">
        <v>130</v>
      </c>
      <c r="C32" t="s">
        <v>84</v>
      </c>
      <c r="D32" s="1">
        <v>0</v>
      </c>
      <c r="E32" s="1">
        <v>0</v>
      </c>
      <c r="F32" s="1">
        <v>0</v>
      </c>
      <c r="G32" s="1">
        <v>0</v>
      </c>
      <c r="H32" s="1">
        <v>453322.31</v>
      </c>
      <c r="I32" s="1">
        <v>0</v>
      </c>
      <c r="J32" s="1">
        <v>453322.31</v>
      </c>
      <c r="K32" s="1">
        <v>0</v>
      </c>
      <c r="L32" s="1">
        <v>453322.31</v>
      </c>
      <c r="M32" s="1">
        <v>0</v>
      </c>
    </row>
    <row r="33" spans="1:13" x14ac:dyDescent="0.2">
      <c r="A33" t="s">
        <v>131</v>
      </c>
      <c r="B33" t="s">
        <v>132</v>
      </c>
      <c r="C33" t="s">
        <v>84</v>
      </c>
      <c r="D33" s="1">
        <v>1058752.19</v>
      </c>
      <c r="E33" s="1">
        <v>0</v>
      </c>
      <c r="F33" s="1">
        <v>524699.65</v>
      </c>
      <c r="G33" s="1">
        <v>0</v>
      </c>
      <c r="H33" s="1">
        <v>44618.22</v>
      </c>
      <c r="I33" s="1">
        <v>0</v>
      </c>
      <c r="J33" s="1">
        <v>569317.87</v>
      </c>
      <c r="K33" s="1">
        <v>0</v>
      </c>
      <c r="L33" s="1">
        <v>569317.87</v>
      </c>
      <c r="M33" s="1">
        <v>0</v>
      </c>
    </row>
    <row r="34" spans="1:13" x14ac:dyDescent="0.2">
      <c r="A34" t="s">
        <v>133</v>
      </c>
      <c r="B34" t="s">
        <v>134</v>
      </c>
      <c r="C34" t="s">
        <v>70</v>
      </c>
      <c r="D34" s="1">
        <v>0</v>
      </c>
      <c r="E34" s="1">
        <v>22443.5</v>
      </c>
      <c r="F34" s="1">
        <v>0</v>
      </c>
      <c r="G34" s="1">
        <v>22443.5</v>
      </c>
      <c r="H34" s="1">
        <v>22413.5</v>
      </c>
      <c r="I34" s="1">
        <v>0</v>
      </c>
      <c r="J34" s="1">
        <v>22413.5</v>
      </c>
      <c r="K34" s="1">
        <v>22443.5</v>
      </c>
      <c r="L34" s="1">
        <v>0</v>
      </c>
      <c r="M34" s="1">
        <v>30</v>
      </c>
    </row>
    <row r="35" spans="1:13" x14ac:dyDescent="0.2">
      <c r="A35" t="s">
        <v>135</v>
      </c>
      <c r="B35" t="s">
        <v>136</v>
      </c>
      <c r="C35" t="s">
        <v>70</v>
      </c>
      <c r="D35" s="1">
        <v>0</v>
      </c>
      <c r="E35" s="1">
        <v>321139.86</v>
      </c>
      <c r="F35" s="1">
        <v>7437244.3300000001</v>
      </c>
      <c r="G35" s="1">
        <v>8228960.8600000003</v>
      </c>
      <c r="H35" s="1">
        <v>1251646</v>
      </c>
      <c r="I35" s="1">
        <v>1279619</v>
      </c>
      <c r="J35" s="1">
        <v>8688890.3300000001</v>
      </c>
      <c r="K35" s="1">
        <v>9508579.8599999994</v>
      </c>
      <c r="L35" s="1">
        <v>0</v>
      </c>
      <c r="M35" s="1">
        <v>819689.53</v>
      </c>
    </row>
    <row r="36" spans="1:13" x14ac:dyDescent="0.2">
      <c r="A36" t="s">
        <v>137</v>
      </c>
      <c r="B36" t="s">
        <v>138</v>
      </c>
      <c r="C36" t="s">
        <v>70</v>
      </c>
      <c r="D36" s="1">
        <v>0</v>
      </c>
      <c r="E36" s="1">
        <v>3553.83</v>
      </c>
      <c r="F36" s="1">
        <v>12145.67</v>
      </c>
      <c r="G36" s="1">
        <v>12144.83</v>
      </c>
      <c r="H36" s="1">
        <v>0</v>
      </c>
      <c r="I36" s="1">
        <v>0</v>
      </c>
      <c r="J36" s="1">
        <v>12145.67</v>
      </c>
      <c r="K36" s="1">
        <v>12144.83</v>
      </c>
      <c r="L36" s="1">
        <v>0</v>
      </c>
      <c r="M36" s="1">
        <v>-0.84</v>
      </c>
    </row>
    <row r="37" spans="1:13" x14ac:dyDescent="0.2">
      <c r="A37" t="s">
        <v>139</v>
      </c>
      <c r="B37" t="s">
        <v>140</v>
      </c>
      <c r="C37" t="s">
        <v>84</v>
      </c>
      <c r="D37" s="1">
        <v>3000</v>
      </c>
      <c r="E37" s="1">
        <v>0</v>
      </c>
      <c r="F37" s="1">
        <v>3000</v>
      </c>
      <c r="G37" s="1">
        <v>0</v>
      </c>
      <c r="H37" s="1">
        <v>0</v>
      </c>
      <c r="I37" s="1">
        <v>3000</v>
      </c>
      <c r="J37" s="1">
        <v>3000</v>
      </c>
      <c r="K37" s="1">
        <v>3000</v>
      </c>
      <c r="L37" s="1">
        <v>0</v>
      </c>
      <c r="M37" s="1">
        <v>0</v>
      </c>
    </row>
    <row r="38" spans="1:13" x14ac:dyDescent="0.2">
      <c r="A38" t="s">
        <v>141</v>
      </c>
      <c r="B38" t="s">
        <v>142</v>
      </c>
      <c r="C38" t="s">
        <v>70</v>
      </c>
      <c r="D38" s="1">
        <v>0</v>
      </c>
      <c r="E38" s="1">
        <v>0</v>
      </c>
      <c r="F38" s="1">
        <v>12679</v>
      </c>
      <c r="G38" s="1">
        <v>12679</v>
      </c>
      <c r="H38" s="1">
        <v>1588</v>
      </c>
      <c r="I38" s="1">
        <v>1588</v>
      </c>
      <c r="J38" s="1">
        <v>14267</v>
      </c>
      <c r="K38" s="1">
        <v>14267</v>
      </c>
      <c r="L38" s="1">
        <v>0</v>
      </c>
      <c r="M38" s="1">
        <v>0</v>
      </c>
    </row>
    <row r="39" spans="1:13" x14ac:dyDescent="0.2">
      <c r="A39" t="s">
        <v>143</v>
      </c>
      <c r="B39" t="s">
        <v>144</v>
      </c>
      <c r="C39" t="s">
        <v>84</v>
      </c>
      <c r="D39" s="1">
        <v>52391.47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</row>
    <row r="40" spans="1:13" x14ac:dyDescent="0.2">
      <c r="A40" t="s">
        <v>145</v>
      </c>
      <c r="B40" t="s">
        <v>146</v>
      </c>
      <c r="C40" t="s">
        <v>70</v>
      </c>
      <c r="D40" s="1">
        <v>0</v>
      </c>
      <c r="E40" s="1">
        <v>268230</v>
      </c>
      <c r="F40" s="1">
        <v>1732872</v>
      </c>
      <c r="G40" s="1">
        <v>2341370</v>
      </c>
      <c r="H40" s="1">
        <v>608498</v>
      </c>
      <c r="I40" s="1">
        <v>328454</v>
      </c>
      <c r="J40" s="1">
        <v>2341370</v>
      </c>
      <c r="K40" s="1">
        <v>2669824</v>
      </c>
      <c r="L40" s="1">
        <v>0</v>
      </c>
      <c r="M40" s="1">
        <v>328454</v>
      </c>
    </row>
    <row r="41" spans="1:13" x14ac:dyDescent="0.2">
      <c r="A41" t="s">
        <v>147</v>
      </c>
      <c r="B41" t="s">
        <v>148</v>
      </c>
      <c r="C41" t="s">
        <v>70</v>
      </c>
      <c r="D41" s="1">
        <v>0</v>
      </c>
      <c r="E41" s="1">
        <v>104645</v>
      </c>
      <c r="F41" s="1">
        <v>689244</v>
      </c>
      <c r="G41" s="1">
        <v>932642</v>
      </c>
      <c r="H41" s="1">
        <v>243398</v>
      </c>
      <c r="I41" s="1">
        <v>131003</v>
      </c>
      <c r="J41" s="1">
        <v>932642</v>
      </c>
      <c r="K41" s="1">
        <v>1063645</v>
      </c>
      <c r="L41" s="1">
        <v>0</v>
      </c>
      <c r="M41" s="1">
        <v>131003</v>
      </c>
    </row>
    <row r="42" spans="1:13" x14ac:dyDescent="0.2">
      <c r="A42" t="s">
        <v>149</v>
      </c>
      <c r="B42" t="s">
        <v>150</v>
      </c>
      <c r="C42" t="s">
        <v>70</v>
      </c>
      <c r="D42" s="1">
        <v>0</v>
      </c>
      <c r="E42" s="1">
        <v>23545</v>
      </c>
      <c r="F42" s="1">
        <v>155168</v>
      </c>
      <c r="G42" s="1">
        <v>209932</v>
      </c>
      <c r="H42" s="1">
        <v>54764.02</v>
      </c>
      <c r="I42" s="1">
        <v>29561</v>
      </c>
      <c r="J42" s="1">
        <v>209932.02</v>
      </c>
      <c r="K42" s="1">
        <v>239493</v>
      </c>
      <c r="L42" s="1">
        <v>0</v>
      </c>
      <c r="M42" s="1">
        <v>29560.98</v>
      </c>
    </row>
    <row r="43" spans="1:13" x14ac:dyDescent="0.2">
      <c r="A43" t="s">
        <v>151</v>
      </c>
      <c r="B43" t="s">
        <v>152</v>
      </c>
      <c r="C43" t="s">
        <v>84</v>
      </c>
      <c r="D43" s="1">
        <v>187663</v>
      </c>
      <c r="E43" s="1">
        <v>0</v>
      </c>
      <c r="F43" s="1">
        <v>196254</v>
      </c>
      <c r="G43" s="1">
        <v>0</v>
      </c>
      <c r="H43" s="1">
        <v>0</v>
      </c>
      <c r="I43" s="1">
        <v>0</v>
      </c>
      <c r="J43" s="1">
        <v>196254</v>
      </c>
      <c r="K43" s="1">
        <v>0</v>
      </c>
      <c r="L43" s="1">
        <v>196254</v>
      </c>
      <c r="M43" s="1">
        <v>0</v>
      </c>
    </row>
    <row r="44" spans="1:13" x14ac:dyDescent="0.2">
      <c r="A44" t="s">
        <v>153</v>
      </c>
      <c r="B44" t="s">
        <v>154</v>
      </c>
      <c r="C44" t="s">
        <v>70</v>
      </c>
      <c r="D44" s="1">
        <v>0</v>
      </c>
      <c r="E44" s="1">
        <v>-60102</v>
      </c>
      <c r="F44" s="1">
        <v>620546</v>
      </c>
      <c r="G44" s="1">
        <v>620546</v>
      </c>
      <c r="H44" s="1">
        <v>0</v>
      </c>
      <c r="I44" s="1">
        <v>98223</v>
      </c>
      <c r="J44" s="1">
        <v>620546</v>
      </c>
      <c r="K44" s="1">
        <v>718769</v>
      </c>
      <c r="L44" s="1">
        <v>0</v>
      </c>
      <c r="M44" s="1">
        <v>98223</v>
      </c>
    </row>
    <row r="45" spans="1:13" x14ac:dyDescent="0.2">
      <c r="A45" t="s">
        <v>155</v>
      </c>
      <c r="B45" t="s">
        <v>156</v>
      </c>
      <c r="C45" t="s">
        <v>70</v>
      </c>
      <c r="D45" s="1">
        <v>0</v>
      </c>
      <c r="E45" s="1">
        <v>141734.21</v>
      </c>
      <c r="F45" s="1">
        <v>2070973.99</v>
      </c>
      <c r="G45" s="1">
        <v>2233871.94</v>
      </c>
      <c r="H45" s="1">
        <v>253143</v>
      </c>
      <c r="I45" s="1">
        <v>596719.03</v>
      </c>
      <c r="J45" s="1">
        <v>2324116.9900000002</v>
      </c>
      <c r="K45" s="1">
        <v>2830590.97</v>
      </c>
      <c r="L45" s="1">
        <v>0</v>
      </c>
      <c r="M45" s="1">
        <v>506473.98</v>
      </c>
    </row>
    <row r="46" spans="1:13" x14ac:dyDescent="0.2">
      <c r="A46" t="s">
        <v>281</v>
      </c>
      <c r="B46" t="s">
        <v>282</v>
      </c>
      <c r="C46" t="s">
        <v>84</v>
      </c>
      <c r="D46" s="1">
        <v>0</v>
      </c>
      <c r="E46" s="1">
        <v>0</v>
      </c>
      <c r="F46" s="1">
        <v>28230.99</v>
      </c>
      <c r="G46" s="1">
        <v>28230.99</v>
      </c>
      <c r="H46" s="1">
        <v>0</v>
      </c>
      <c r="I46" s="1">
        <v>0</v>
      </c>
      <c r="J46" s="1">
        <v>28230.99</v>
      </c>
      <c r="K46" s="1">
        <v>28230.99</v>
      </c>
      <c r="L46" s="1">
        <v>0</v>
      </c>
      <c r="M46" s="1">
        <v>0</v>
      </c>
    </row>
    <row r="47" spans="1:13" x14ac:dyDescent="0.2">
      <c r="A47" t="s">
        <v>157</v>
      </c>
      <c r="B47" t="s">
        <v>158</v>
      </c>
      <c r="C47" t="s">
        <v>84</v>
      </c>
      <c r="D47" s="1">
        <v>0</v>
      </c>
      <c r="E47" s="1">
        <v>0</v>
      </c>
      <c r="F47" s="1">
        <v>1934081.18</v>
      </c>
      <c r="G47" s="1">
        <v>1934081.18</v>
      </c>
      <c r="H47" s="1">
        <v>822063.69</v>
      </c>
      <c r="I47" s="1">
        <v>822063.69</v>
      </c>
      <c r="J47" s="1">
        <v>2756144.87</v>
      </c>
      <c r="K47" s="1">
        <v>2756144.87</v>
      </c>
      <c r="L47" s="1">
        <v>0</v>
      </c>
      <c r="M47" s="1">
        <v>0</v>
      </c>
    </row>
    <row r="48" spans="1:13" x14ac:dyDescent="0.2">
      <c r="A48" t="s">
        <v>159</v>
      </c>
      <c r="B48" t="s">
        <v>160</v>
      </c>
      <c r="C48" t="s">
        <v>70</v>
      </c>
      <c r="D48" s="1">
        <v>0</v>
      </c>
      <c r="E48" s="1">
        <v>0.03</v>
      </c>
      <c r="F48" s="1">
        <v>3970203.35</v>
      </c>
      <c r="G48" s="1">
        <v>3970203.38</v>
      </c>
      <c r="H48" s="1">
        <v>1412071.75</v>
      </c>
      <c r="I48" s="1">
        <v>1412071.75</v>
      </c>
      <c r="J48" s="1">
        <v>5382275.0999999996</v>
      </c>
      <c r="K48" s="1">
        <v>5382275.1299999999</v>
      </c>
      <c r="L48" s="1">
        <v>0</v>
      </c>
      <c r="M48" s="1">
        <v>0.03</v>
      </c>
    </row>
    <row r="49" spans="1:13" x14ac:dyDescent="0.2">
      <c r="A49" t="s">
        <v>161</v>
      </c>
      <c r="B49" t="s">
        <v>162</v>
      </c>
      <c r="C49" t="s">
        <v>78</v>
      </c>
      <c r="D49" s="1">
        <v>4400.0600000000004</v>
      </c>
      <c r="E49" s="1">
        <v>0</v>
      </c>
      <c r="F49" s="1">
        <v>354702.13</v>
      </c>
      <c r="G49" s="1">
        <v>261904.2</v>
      </c>
      <c r="H49" s="1">
        <v>31909.29</v>
      </c>
      <c r="I49" s="1">
        <v>23056.66</v>
      </c>
      <c r="J49" s="1">
        <v>386611.42</v>
      </c>
      <c r="K49" s="1">
        <v>284960.86</v>
      </c>
      <c r="L49" s="1">
        <v>101650.56</v>
      </c>
      <c r="M49" s="1">
        <v>0</v>
      </c>
    </row>
    <row r="50" spans="1:13" x14ac:dyDescent="0.2">
      <c r="A50" t="s">
        <v>163</v>
      </c>
      <c r="B50" t="s">
        <v>164</v>
      </c>
      <c r="C50" t="s">
        <v>70</v>
      </c>
      <c r="D50" s="1">
        <v>0</v>
      </c>
      <c r="E50" s="1">
        <v>13226</v>
      </c>
      <c r="F50" s="1">
        <v>71645</v>
      </c>
      <c r="G50" s="1">
        <v>96437</v>
      </c>
      <c r="H50" s="1">
        <v>24792</v>
      </c>
      <c r="I50" s="1">
        <v>13071</v>
      </c>
      <c r="J50" s="1">
        <v>96437</v>
      </c>
      <c r="K50" s="1">
        <v>109508</v>
      </c>
      <c r="L50" s="1">
        <v>0</v>
      </c>
      <c r="M50" s="1">
        <v>13071</v>
      </c>
    </row>
    <row r="51" spans="1:13" x14ac:dyDescent="0.2">
      <c r="A51" t="s">
        <v>307</v>
      </c>
      <c r="B51" t="s">
        <v>308</v>
      </c>
      <c r="C51" t="s">
        <v>84</v>
      </c>
      <c r="D51" s="1">
        <v>0</v>
      </c>
      <c r="E51" s="1">
        <v>0</v>
      </c>
      <c r="F51" s="1">
        <v>0</v>
      </c>
      <c r="G51" s="1">
        <v>0</v>
      </c>
      <c r="H51" s="1">
        <v>10500</v>
      </c>
      <c r="I51" s="1">
        <v>10500</v>
      </c>
      <c r="J51" s="1">
        <v>10500</v>
      </c>
      <c r="K51" s="1">
        <v>10500</v>
      </c>
      <c r="L51" s="1">
        <v>0</v>
      </c>
      <c r="M51" s="1">
        <v>0</v>
      </c>
    </row>
    <row r="52" spans="1:13" x14ac:dyDescent="0.2">
      <c r="A52" t="s">
        <v>165</v>
      </c>
      <c r="B52" t="s">
        <v>166</v>
      </c>
      <c r="C52" t="s">
        <v>70</v>
      </c>
      <c r="D52" s="1">
        <v>0</v>
      </c>
      <c r="E52" s="1">
        <v>99998</v>
      </c>
      <c r="F52" s="1">
        <v>150182.06</v>
      </c>
      <c r="G52" s="1">
        <v>150180.06</v>
      </c>
      <c r="H52" s="1">
        <v>0</v>
      </c>
      <c r="I52" s="1">
        <v>0</v>
      </c>
      <c r="J52" s="1">
        <v>150182.06</v>
      </c>
      <c r="K52" s="1">
        <v>150180.06</v>
      </c>
      <c r="L52" s="1">
        <v>0</v>
      </c>
      <c r="M52" s="1">
        <v>-2</v>
      </c>
    </row>
    <row r="53" spans="1:13" x14ac:dyDescent="0.2">
      <c r="A53" t="s">
        <v>167</v>
      </c>
      <c r="B53" t="s">
        <v>168</v>
      </c>
      <c r="C53" t="s">
        <v>70</v>
      </c>
      <c r="D53" s="1">
        <v>0</v>
      </c>
      <c r="E53" s="1">
        <v>0</v>
      </c>
      <c r="F53" s="1">
        <v>40350.5</v>
      </c>
      <c r="G53" s="1">
        <v>55650.5</v>
      </c>
      <c r="H53" s="1">
        <v>15300</v>
      </c>
      <c r="I53" s="1">
        <v>8186</v>
      </c>
      <c r="J53" s="1">
        <v>55650.5</v>
      </c>
      <c r="K53" s="1">
        <v>63836.5</v>
      </c>
      <c r="L53" s="1">
        <v>0</v>
      </c>
      <c r="M53" s="1">
        <v>8186</v>
      </c>
    </row>
    <row r="54" spans="1:13" x14ac:dyDescent="0.2">
      <c r="A54" t="s">
        <v>169</v>
      </c>
      <c r="B54" t="s">
        <v>170</v>
      </c>
      <c r="C54" t="s">
        <v>70</v>
      </c>
      <c r="D54" s="1">
        <v>0</v>
      </c>
      <c r="E54" s="1">
        <v>13838.14</v>
      </c>
      <c r="F54" s="1">
        <v>2000000</v>
      </c>
      <c r="G54" s="1">
        <v>2013838.14</v>
      </c>
      <c r="H54" s="1">
        <v>0</v>
      </c>
      <c r="I54" s="1">
        <v>0</v>
      </c>
      <c r="J54" s="1">
        <v>2000000</v>
      </c>
      <c r="K54" s="1">
        <v>2013838.14</v>
      </c>
      <c r="L54" s="1">
        <v>0</v>
      </c>
      <c r="M54" s="1">
        <v>13838.14</v>
      </c>
    </row>
    <row r="55" spans="1:13" x14ac:dyDescent="0.2">
      <c r="A55" t="s">
        <v>171</v>
      </c>
      <c r="B55" t="s">
        <v>172</v>
      </c>
      <c r="C55" t="s">
        <v>70</v>
      </c>
      <c r="D55" s="1">
        <v>0</v>
      </c>
      <c r="E55" s="1">
        <v>2643581.37</v>
      </c>
      <c r="F55" s="1">
        <v>2256907.62</v>
      </c>
      <c r="G55" s="1">
        <v>3643581.37</v>
      </c>
      <c r="H55" s="1">
        <v>144574.79</v>
      </c>
      <c r="I55" s="1">
        <v>51368</v>
      </c>
      <c r="J55" s="1">
        <v>2401482.41</v>
      </c>
      <c r="K55" s="1">
        <v>3694949.37</v>
      </c>
      <c r="L55" s="1">
        <v>0</v>
      </c>
      <c r="M55" s="1">
        <v>1293466.96</v>
      </c>
    </row>
    <row r="56" spans="1:13" x14ac:dyDescent="0.2">
      <c r="A56" t="s">
        <v>173</v>
      </c>
      <c r="B56" t="s">
        <v>174</v>
      </c>
      <c r="C56" t="s">
        <v>84</v>
      </c>
      <c r="D56" s="1">
        <v>200086.81</v>
      </c>
      <c r="E56" s="1">
        <v>0</v>
      </c>
      <c r="F56" s="1">
        <v>200086.81</v>
      </c>
      <c r="G56" s="1">
        <v>0</v>
      </c>
      <c r="H56" s="1">
        <v>935000</v>
      </c>
      <c r="I56" s="1">
        <v>935000</v>
      </c>
      <c r="J56" s="1">
        <v>1135086.81</v>
      </c>
      <c r="K56" s="1">
        <v>935000</v>
      </c>
      <c r="L56" s="1">
        <v>200086.81</v>
      </c>
      <c r="M56" s="1">
        <v>0</v>
      </c>
    </row>
    <row r="57" spans="1:13" x14ac:dyDescent="0.2">
      <c r="A57" t="s">
        <v>175</v>
      </c>
      <c r="B57" t="s">
        <v>176</v>
      </c>
      <c r="C57" t="s">
        <v>70</v>
      </c>
      <c r="D57" s="1">
        <v>0</v>
      </c>
      <c r="E57" s="1">
        <v>0</v>
      </c>
      <c r="F57" s="1">
        <v>2181</v>
      </c>
      <c r="G57" s="1">
        <v>2181</v>
      </c>
      <c r="H57" s="1">
        <v>0</v>
      </c>
      <c r="I57" s="1">
        <v>0</v>
      </c>
      <c r="J57" s="1">
        <v>2181</v>
      </c>
      <c r="K57" s="1">
        <v>2181</v>
      </c>
      <c r="L57" s="1">
        <v>0</v>
      </c>
      <c r="M57" s="1">
        <v>0</v>
      </c>
    </row>
    <row r="58" spans="1:13" x14ac:dyDescent="0.2">
      <c r="A58" t="s">
        <v>177</v>
      </c>
      <c r="B58" t="s">
        <v>178</v>
      </c>
      <c r="C58" t="s">
        <v>84</v>
      </c>
      <c r="D58" s="1">
        <v>18389.72</v>
      </c>
      <c r="E58" s="1">
        <v>0</v>
      </c>
      <c r="F58" s="1">
        <v>25966.44</v>
      </c>
      <c r="G58" s="1">
        <v>18389.62</v>
      </c>
      <c r="H58" s="1">
        <v>-5076.72</v>
      </c>
      <c r="I58" s="1">
        <v>208.33</v>
      </c>
      <c r="J58" s="1">
        <v>20889.72</v>
      </c>
      <c r="K58" s="1">
        <v>18597.95</v>
      </c>
      <c r="L58" s="1">
        <v>2291.77</v>
      </c>
      <c r="M58" s="1">
        <v>0</v>
      </c>
    </row>
    <row r="59" spans="1:13" x14ac:dyDescent="0.2">
      <c r="A59" t="s">
        <v>179</v>
      </c>
      <c r="B59" t="s">
        <v>180</v>
      </c>
      <c r="C59" t="s">
        <v>78</v>
      </c>
      <c r="D59" s="1">
        <v>70412.41</v>
      </c>
      <c r="E59" s="1">
        <v>0</v>
      </c>
      <c r="F59" s="1">
        <v>2410655.85</v>
      </c>
      <c r="G59" s="1">
        <v>2288393.14</v>
      </c>
      <c r="H59" s="1">
        <v>4171.93</v>
      </c>
      <c r="I59" s="1">
        <v>44048.22</v>
      </c>
      <c r="J59" s="1">
        <v>2414827.7799999998</v>
      </c>
      <c r="K59" s="1">
        <v>2332441.36</v>
      </c>
      <c r="L59" s="1">
        <v>82386.42</v>
      </c>
      <c r="M59" s="1">
        <v>0</v>
      </c>
    </row>
    <row r="60" spans="1:13" x14ac:dyDescent="0.2">
      <c r="A60" t="s">
        <v>309</v>
      </c>
      <c r="B60" t="s">
        <v>310</v>
      </c>
      <c r="C60" t="s">
        <v>70</v>
      </c>
      <c r="D60" s="1">
        <v>0</v>
      </c>
      <c r="E60" s="1">
        <v>0</v>
      </c>
      <c r="F60" s="1">
        <v>0</v>
      </c>
      <c r="G60" s="1">
        <v>0</v>
      </c>
      <c r="H60" s="1">
        <v>10500</v>
      </c>
      <c r="I60" s="1">
        <v>10500</v>
      </c>
      <c r="J60" s="1">
        <v>10500</v>
      </c>
      <c r="K60" s="1">
        <v>10500</v>
      </c>
      <c r="L60" s="1">
        <v>0</v>
      </c>
      <c r="M60" s="1">
        <v>0</v>
      </c>
    </row>
    <row r="61" spans="1:13" x14ac:dyDescent="0.2">
      <c r="A61" t="s">
        <v>181</v>
      </c>
      <c r="B61" t="s">
        <v>182</v>
      </c>
      <c r="C61" t="s">
        <v>70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453322.31</v>
      </c>
      <c r="J61" s="1">
        <v>0</v>
      </c>
      <c r="K61" s="1">
        <v>453322.31</v>
      </c>
      <c r="L61" s="1">
        <v>0</v>
      </c>
      <c r="M61" s="1">
        <v>453322.31</v>
      </c>
    </row>
    <row r="62" spans="1:13" x14ac:dyDescent="0.2">
      <c r="A62" t="s">
        <v>183</v>
      </c>
      <c r="B62" t="s">
        <v>184</v>
      </c>
      <c r="C62" t="s">
        <v>78</v>
      </c>
      <c r="D62" s="1">
        <v>4367197.5199999996</v>
      </c>
      <c r="E62" s="1">
        <v>0</v>
      </c>
      <c r="F62" s="1">
        <v>28615651.239999998</v>
      </c>
      <c r="G62" s="1">
        <v>28884584.07</v>
      </c>
      <c r="H62" s="1">
        <v>6824417.3799999999</v>
      </c>
      <c r="I62" s="1">
        <v>5983495.8799999999</v>
      </c>
      <c r="J62" s="1">
        <v>35440068.619999997</v>
      </c>
      <c r="K62" s="1">
        <v>34868079.950000003</v>
      </c>
      <c r="L62" s="1">
        <v>571988.67000000004</v>
      </c>
      <c r="M62" s="1">
        <v>0</v>
      </c>
    </row>
    <row r="63" spans="1:13" x14ac:dyDescent="0.2">
      <c r="A63" t="s">
        <v>185</v>
      </c>
      <c r="B63" t="s">
        <v>186</v>
      </c>
      <c r="C63" t="s">
        <v>78</v>
      </c>
      <c r="D63" s="1">
        <v>1956534.02</v>
      </c>
      <c r="E63" s="1">
        <v>0</v>
      </c>
      <c r="F63" s="1">
        <v>4539172.45</v>
      </c>
      <c r="G63" s="1">
        <v>965231.33</v>
      </c>
      <c r="H63" s="1">
        <v>201952.1</v>
      </c>
      <c r="I63" s="1">
        <v>728522.42</v>
      </c>
      <c r="J63" s="1">
        <v>4741124.55</v>
      </c>
      <c r="K63" s="1">
        <v>1693753.75</v>
      </c>
      <c r="L63" s="1">
        <v>3047370.8</v>
      </c>
      <c r="M63" s="1">
        <v>0</v>
      </c>
    </row>
    <row r="64" spans="1:13" x14ac:dyDescent="0.2">
      <c r="A64" t="s">
        <v>187</v>
      </c>
      <c r="B64" t="s">
        <v>188</v>
      </c>
      <c r="C64" t="s">
        <v>70</v>
      </c>
      <c r="D64" s="1">
        <v>0</v>
      </c>
      <c r="E64" s="1">
        <v>0</v>
      </c>
      <c r="F64" s="1">
        <v>0</v>
      </c>
      <c r="G64" s="1">
        <v>0</v>
      </c>
      <c r="H64" s="1">
        <v>1750000</v>
      </c>
      <c r="I64" s="1">
        <v>2983053.82</v>
      </c>
      <c r="J64" s="1">
        <v>1750000</v>
      </c>
      <c r="K64" s="1">
        <v>2983053.82</v>
      </c>
      <c r="L64" s="1">
        <v>0</v>
      </c>
      <c r="M64" s="1">
        <v>1233053.82</v>
      </c>
    </row>
    <row r="65" spans="1:13" x14ac:dyDescent="0.2">
      <c r="A65" t="s">
        <v>189</v>
      </c>
      <c r="B65" t="s">
        <v>190</v>
      </c>
      <c r="C65" t="s">
        <v>84</v>
      </c>
      <c r="D65" s="1">
        <v>0</v>
      </c>
      <c r="E65" s="1">
        <v>0</v>
      </c>
      <c r="F65" s="1">
        <v>2380</v>
      </c>
      <c r="G65" s="1">
        <v>1190</v>
      </c>
      <c r="H65" s="1">
        <v>3310</v>
      </c>
      <c r="I65" s="1">
        <v>4500</v>
      </c>
      <c r="J65" s="1">
        <v>5690</v>
      </c>
      <c r="K65" s="1">
        <v>5690</v>
      </c>
      <c r="L65" s="1">
        <v>0</v>
      </c>
      <c r="M65" s="1">
        <v>0</v>
      </c>
    </row>
    <row r="66" spans="1:13" x14ac:dyDescent="0.2">
      <c r="A66" t="s">
        <v>311</v>
      </c>
      <c r="B66" t="s">
        <v>312</v>
      </c>
      <c r="C66" t="s">
        <v>84</v>
      </c>
      <c r="D66" s="1">
        <v>0</v>
      </c>
      <c r="E66" s="1">
        <v>0</v>
      </c>
      <c r="F66" s="1">
        <v>0</v>
      </c>
      <c r="G66" s="1">
        <v>0</v>
      </c>
      <c r="H66" s="1">
        <v>10500</v>
      </c>
      <c r="I66" s="1">
        <v>10500</v>
      </c>
      <c r="J66" s="1">
        <v>10500</v>
      </c>
      <c r="K66" s="1">
        <v>10500</v>
      </c>
      <c r="L66" s="1">
        <v>0</v>
      </c>
      <c r="M66" s="1">
        <v>0</v>
      </c>
    </row>
    <row r="67" spans="1:13" x14ac:dyDescent="0.2">
      <c r="A67" t="s">
        <v>191</v>
      </c>
      <c r="B67" t="s">
        <v>192</v>
      </c>
      <c r="C67" t="s">
        <v>84</v>
      </c>
      <c r="D67" s="1">
        <v>0</v>
      </c>
      <c r="E67" s="1">
        <v>0</v>
      </c>
      <c r="F67" s="1">
        <v>129255.05</v>
      </c>
      <c r="G67" s="1">
        <v>32128.43</v>
      </c>
      <c r="H67" s="1">
        <v>-71521.42</v>
      </c>
      <c r="I67" s="1">
        <v>31805.79</v>
      </c>
      <c r="J67" s="1">
        <v>57733.63</v>
      </c>
      <c r="K67" s="1">
        <v>63934.22</v>
      </c>
      <c r="L67" s="1">
        <v>-6200.59</v>
      </c>
      <c r="M67" s="1">
        <v>0</v>
      </c>
    </row>
    <row r="68" spans="1:13" x14ac:dyDescent="0.2">
      <c r="A68" t="s">
        <v>193</v>
      </c>
      <c r="B68" t="s">
        <v>194</v>
      </c>
      <c r="C68" t="s">
        <v>78</v>
      </c>
      <c r="D68" s="1">
        <v>0</v>
      </c>
      <c r="E68" s="1">
        <v>0</v>
      </c>
      <c r="F68" s="1">
        <v>1127030.95</v>
      </c>
      <c r="G68" s="1">
        <v>1127030.95</v>
      </c>
      <c r="H68" s="1">
        <v>690751.86</v>
      </c>
      <c r="I68" s="1">
        <v>690751.86</v>
      </c>
      <c r="J68" s="1">
        <v>1817782.81</v>
      </c>
      <c r="K68" s="1">
        <v>1817782.81</v>
      </c>
      <c r="L68" s="1">
        <v>0</v>
      </c>
      <c r="M68" s="1">
        <v>0</v>
      </c>
    </row>
    <row r="69" spans="1:13" x14ac:dyDescent="0.2">
      <c r="A69" t="s">
        <v>288</v>
      </c>
      <c r="B69" t="s">
        <v>289</v>
      </c>
      <c r="C69" t="s">
        <v>84</v>
      </c>
      <c r="D69" s="1">
        <v>0</v>
      </c>
      <c r="E69" s="1">
        <v>0</v>
      </c>
      <c r="F69" s="1">
        <v>503177.59</v>
      </c>
      <c r="G69" s="1">
        <v>503177.59</v>
      </c>
      <c r="H69" s="1">
        <v>0</v>
      </c>
      <c r="I69" s="1">
        <v>0</v>
      </c>
      <c r="J69" s="1">
        <v>503177.59</v>
      </c>
      <c r="K69" s="13">
        <v>503177.59</v>
      </c>
      <c r="L69" s="1">
        <v>0</v>
      </c>
      <c r="M69" s="1">
        <v>0</v>
      </c>
    </row>
    <row r="70" spans="1:13" x14ac:dyDescent="0.2">
      <c r="A70" t="s">
        <v>195</v>
      </c>
      <c r="B70" t="s">
        <v>196</v>
      </c>
      <c r="C70" t="s">
        <v>84</v>
      </c>
      <c r="D70" s="1">
        <v>0</v>
      </c>
      <c r="E70" s="1">
        <v>0</v>
      </c>
      <c r="F70" s="1">
        <v>113608.49</v>
      </c>
      <c r="G70" s="1">
        <v>113608.49</v>
      </c>
      <c r="H70" s="1">
        <v>12730.38</v>
      </c>
      <c r="I70" s="1">
        <v>12730.38</v>
      </c>
      <c r="J70" s="1">
        <v>126338.87</v>
      </c>
      <c r="K70" s="13">
        <v>126338.87</v>
      </c>
      <c r="L70" s="1">
        <v>0</v>
      </c>
      <c r="M70" s="1">
        <v>0</v>
      </c>
    </row>
    <row r="71" spans="1:13" x14ac:dyDescent="0.2">
      <c r="A71" t="s">
        <v>197</v>
      </c>
      <c r="B71" t="s">
        <v>198</v>
      </c>
      <c r="C71" t="s">
        <v>84</v>
      </c>
      <c r="D71" s="1">
        <v>0</v>
      </c>
      <c r="E71" s="1">
        <v>0</v>
      </c>
      <c r="F71" s="1">
        <v>19963.240000000002</v>
      </c>
      <c r="G71" s="1">
        <v>19963.240000000002</v>
      </c>
      <c r="H71" s="1">
        <v>1671.9</v>
      </c>
      <c r="I71" s="1">
        <v>1671.9</v>
      </c>
      <c r="J71" s="1">
        <v>21635.14</v>
      </c>
      <c r="K71" s="13">
        <v>21635.14</v>
      </c>
      <c r="L71" s="1">
        <v>0</v>
      </c>
      <c r="M71" s="1">
        <v>0</v>
      </c>
    </row>
    <row r="72" spans="1:13" x14ac:dyDescent="0.2">
      <c r="A72" t="s">
        <v>199</v>
      </c>
      <c r="B72" t="s">
        <v>200</v>
      </c>
      <c r="C72" t="s">
        <v>84</v>
      </c>
      <c r="D72" s="1">
        <v>0</v>
      </c>
      <c r="E72" s="1">
        <v>0</v>
      </c>
      <c r="F72" s="1">
        <v>32095.53</v>
      </c>
      <c r="G72" s="1">
        <v>32095.53</v>
      </c>
      <c r="H72" s="1">
        <v>3353.33</v>
      </c>
      <c r="I72" s="1">
        <v>3353.33</v>
      </c>
      <c r="J72" s="1">
        <v>35448.86</v>
      </c>
      <c r="K72" s="13">
        <v>35448.86</v>
      </c>
      <c r="L72" s="1">
        <v>0</v>
      </c>
      <c r="M72" s="1">
        <v>0</v>
      </c>
    </row>
    <row r="73" spans="1:13" x14ac:dyDescent="0.2">
      <c r="A73" t="s">
        <v>201</v>
      </c>
      <c r="B73" t="s">
        <v>202</v>
      </c>
      <c r="C73" t="s">
        <v>84</v>
      </c>
      <c r="D73" s="1">
        <v>0</v>
      </c>
      <c r="E73" s="1">
        <v>0</v>
      </c>
      <c r="F73" s="1">
        <v>32432.3</v>
      </c>
      <c r="G73" s="1">
        <v>32432.3</v>
      </c>
      <c r="H73" s="1">
        <v>2520.89</v>
      </c>
      <c r="I73" s="1">
        <v>2520.89</v>
      </c>
      <c r="J73" s="1">
        <v>34953.19</v>
      </c>
      <c r="K73" s="13">
        <v>34953.19</v>
      </c>
      <c r="L73" s="1">
        <v>0</v>
      </c>
      <c r="M73" s="1">
        <v>0</v>
      </c>
    </row>
    <row r="74" spans="1:13" x14ac:dyDescent="0.2">
      <c r="A74" t="s">
        <v>203</v>
      </c>
      <c r="B74" t="s">
        <v>204</v>
      </c>
      <c r="C74" t="s">
        <v>84</v>
      </c>
      <c r="D74" s="1">
        <v>0</v>
      </c>
      <c r="E74" s="1">
        <v>0</v>
      </c>
      <c r="F74" s="1">
        <v>572.9</v>
      </c>
      <c r="G74" s="1">
        <v>572.9</v>
      </c>
      <c r="H74" s="1">
        <v>0</v>
      </c>
      <c r="I74" s="1">
        <v>0</v>
      </c>
      <c r="J74" s="1">
        <v>572.9</v>
      </c>
      <c r="K74" s="13">
        <v>572.9</v>
      </c>
      <c r="L74" s="1">
        <v>0</v>
      </c>
      <c r="M74" s="1">
        <v>0</v>
      </c>
    </row>
    <row r="75" spans="1:13" x14ac:dyDescent="0.2">
      <c r="A75" t="s">
        <v>290</v>
      </c>
      <c r="B75" t="s">
        <v>291</v>
      </c>
      <c r="C75" t="s">
        <v>84</v>
      </c>
      <c r="D75" s="1">
        <v>0</v>
      </c>
      <c r="E75" s="1">
        <v>0</v>
      </c>
      <c r="F75" s="1">
        <v>4635.83</v>
      </c>
      <c r="G75" s="1">
        <v>4635.83</v>
      </c>
      <c r="H75" s="1">
        <v>0</v>
      </c>
      <c r="I75" s="1">
        <v>0</v>
      </c>
      <c r="J75" s="1">
        <v>4635.83</v>
      </c>
      <c r="K75" s="13">
        <v>4635.83</v>
      </c>
      <c r="L75" s="1">
        <v>0</v>
      </c>
      <c r="M75" s="1">
        <v>0</v>
      </c>
    </row>
    <row r="76" spans="1:13" x14ac:dyDescent="0.2">
      <c r="A76" t="s">
        <v>205</v>
      </c>
      <c r="B76" t="s">
        <v>206</v>
      </c>
      <c r="C76" t="s">
        <v>84</v>
      </c>
      <c r="D76" s="1">
        <v>0</v>
      </c>
      <c r="E76" s="1">
        <v>0</v>
      </c>
      <c r="F76" s="1">
        <v>3470688.72</v>
      </c>
      <c r="G76" s="1">
        <v>3470688.72</v>
      </c>
      <c r="H76" s="1">
        <v>5068871.92</v>
      </c>
      <c r="I76" s="1">
        <v>5068871.92</v>
      </c>
      <c r="J76" s="1">
        <v>8539560.6400000006</v>
      </c>
      <c r="K76" s="13">
        <v>8539560.6400000006</v>
      </c>
      <c r="L76" s="1">
        <v>0</v>
      </c>
      <c r="M76" s="1">
        <v>0</v>
      </c>
    </row>
    <row r="77" spans="1:13" x14ac:dyDescent="0.2">
      <c r="A77" t="s">
        <v>207</v>
      </c>
      <c r="B77" t="s">
        <v>208</v>
      </c>
      <c r="C77" t="s">
        <v>84</v>
      </c>
      <c r="D77" s="1">
        <v>0</v>
      </c>
      <c r="E77" s="1">
        <v>0</v>
      </c>
      <c r="F77" s="1">
        <v>91634.16</v>
      </c>
      <c r="G77" s="1">
        <v>91634.16</v>
      </c>
      <c r="H77" s="1">
        <v>11170.75</v>
      </c>
      <c r="I77" s="1">
        <v>11170.75</v>
      </c>
      <c r="J77" s="1">
        <v>102804.91</v>
      </c>
      <c r="K77" s="15">
        <v>102804.91</v>
      </c>
      <c r="L77" s="1">
        <v>0</v>
      </c>
      <c r="M77" s="1">
        <v>0</v>
      </c>
    </row>
    <row r="78" spans="1:13" x14ac:dyDescent="0.2">
      <c r="A78" t="s">
        <v>209</v>
      </c>
      <c r="B78" t="s">
        <v>210</v>
      </c>
      <c r="C78" t="s">
        <v>84</v>
      </c>
      <c r="D78" s="1">
        <v>0</v>
      </c>
      <c r="E78" s="1">
        <v>0</v>
      </c>
      <c r="F78" s="1">
        <v>398637.91</v>
      </c>
      <c r="G78" s="1">
        <v>398637.91</v>
      </c>
      <c r="H78" s="1">
        <v>40087.040000000001</v>
      </c>
      <c r="I78" s="1">
        <v>40087.040000000001</v>
      </c>
      <c r="J78" s="1">
        <v>438724.95</v>
      </c>
      <c r="K78" s="15">
        <v>438724.95</v>
      </c>
      <c r="L78" s="1">
        <v>0</v>
      </c>
      <c r="M78" s="1">
        <v>0</v>
      </c>
    </row>
    <row r="79" spans="1:13" x14ac:dyDescent="0.2">
      <c r="A79" t="s">
        <v>211</v>
      </c>
      <c r="B79" t="s">
        <v>212</v>
      </c>
      <c r="C79" t="s">
        <v>84</v>
      </c>
      <c r="D79" s="1">
        <v>0</v>
      </c>
      <c r="E79" s="1">
        <v>0</v>
      </c>
      <c r="F79" s="1">
        <v>101294.46</v>
      </c>
      <c r="G79" s="1">
        <v>101294.46</v>
      </c>
      <c r="H79" s="1">
        <v>10235.98</v>
      </c>
      <c r="I79" s="1">
        <v>10235.98</v>
      </c>
      <c r="J79" s="1">
        <v>111530.44</v>
      </c>
      <c r="K79" s="15">
        <v>111530.44</v>
      </c>
      <c r="L79" s="1">
        <v>0</v>
      </c>
      <c r="M79" s="1">
        <v>0</v>
      </c>
    </row>
    <row r="80" spans="1:13" x14ac:dyDescent="0.2">
      <c r="A80" t="s">
        <v>213</v>
      </c>
      <c r="B80" t="s">
        <v>214</v>
      </c>
      <c r="C80" t="s">
        <v>84</v>
      </c>
      <c r="D80" s="1">
        <v>0</v>
      </c>
      <c r="E80" s="1">
        <v>0</v>
      </c>
      <c r="F80" s="1">
        <v>129452.42</v>
      </c>
      <c r="G80" s="1">
        <v>129452.42</v>
      </c>
      <c r="H80" s="1">
        <v>0</v>
      </c>
      <c r="I80" s="1">
        <v>0</v>
      </c>
      <c r="J80" s="1">
        <v>129452.42</v>
      </c>
      <c r="K80" s="15">
        <v>129452.42</v>
      </c>
      <c r="L80" s="1">
        <v>0</v>
      </c>
      <c r="M80" s="1">
        <v>0</v>
      </c>
    </row>
    <row r="81" spans="1:13" x14ac:dyDescent="0.2">
      <c r="A81" t="s">
        <v>215</v>
      </c>
      <c r="B81" t="s">
        <v>216</v>
      </c>
      <c r="C81" t="s">
        <v>84</v>
      </c>
      <c r="D81" s="1">
        <v>0</v>
      </c>
      <c r="E81" s="1">
        <v>0</v>
      </c>
      <c r="F81" s="1">
        <v>376046</v>
      </c>
      <c r="G81" s="1">
        <v>376046</v>
      </c>
      <c r="H81" s="1">
        <v>34186</v>
      </c>
      <c r="I81" s="1">
        <v>34186</v>
      </c>
      <c r="J81" s="1">
        <v>410232</v>
      </c>
      <c r="K81" s="15">
        <v>410232</v>
      </c>
      <c r="L81" s="1">
        <v>0</v>
      </c>
      <c r="M81" s="1">
        <v>0</v>
      </c>
    </row>
    <row r="82" spans="1:13" x14ac:dyDescent="0.2">
      <c r="A82" t="s">
        <v>217</v>
      </c>
      <c r="B82" t="s">
        <v>218</v>
      </c>
      <c r="C82" t="s">
        <v>84</v>
      </c>
      <c r="D82" s="1">
        <v>0</v>
      </c>
      <c r="E82" s="1">
        <v>0</v>
      </c>
      <c r="F82" s="1">
        <v>9394.49</v>
      </c>
      <c r="G82" s="1">
        <v>9394.49</v>
      </c>
      <c r="H82" s="1">
        <v>282.08999999999997</v>
      </c>
      <c r="I82" s="1">
        <v>282.08999999999997</v>
      </c>
      <c r="J82" s="1">
        <v>9676.58</v>
      </c>
      <c r="K82" s="15">
        <v>9676.58</v>
      </c>
      <c r="L82" s="1">
        <v>0</v>
      </c>
      <c r="M82" s="1">
        <v>0</v>
      </c>
    </row>
    <row r="83" spans="1:13" x14ac:dyDescent="0.2">
      <c r="A83" t="s">
        <v>295</v>
      </c>
      <c r="B83" t="s">
        <v>296</v>
      </c>
      <c r="C83" t="s">
        <v>84</v>
      </c>
      <c r="D83" s="1">
        <v>0</v>
      </c>
      <c r="E83" s="1">
        <v>0</v>
      </c>
      <c r="F83" s="1">
        <v>2441.12</v>
      </c>
      <c r="G83" s="1">
        <v>2441.12</v>
      </c>
      <c r="H83" s="1">
        <v>0</v>
      </c>
      <c r="I83" s="1">
        <v>0</v>
      </c>
      <c r="J83" s="1">
        <v>2441.12</v>
      </c>
      <c r="K83" s="15">
        <v>2441.12</v>
      </c>
      <c r="L83" s="1">
        <v>0</v>
      </c>
      <c r="M83" s="1">
        <v>0</v>
      </c>
    </row>
    <row r="84" spans="1:13" x14ac:dyDescent="0.2">
      <c r="A84" t="s">
        <v>283</v>
      </c>
      <c r="B84" t="s">
        <v>284</v>
      </c>
      <c r="C84" t="s">
        <v>84</v>
      </c>
      <c r="D84" s="1">
        <v>0</v>
      </c>
      <c r="E84" s="1">
        <v>0</v>
      </c>
      <c r="F84" s="1">
        <v>108986.5</v>
      </c>
      <c r="G84" s="1">
        <v>108986.5</v>
      </c>
      <c r="H84" s="1">
        <v>46925.38</v>
      </c>
      <c r="I84" s="1">
        <v>46925.38</v>
      </c>
      <c r="J84" s="1">
        <v>155911.88</v>
      </c>
      <c r="K84" s="15">
        <v>155911.88</v>
      </c>
      <c r="L84" s="1">
        <v>0</v>
      </c>
      <c r="M84" s="1">
        <v>0</v>
      </c>
    </row>
    <row r="85" spans="1:13" x14ac:dyDescent="0.2">
      <c r="A85" t="s">
        <v>285</v>
      </c>
      <c r="B85" t="s">
        <v>286</v>
      </c>
      <c r="C85" t="s">
        <v>84</v>
      </c>
      <c r="D85" s="1">
        <v>0</v>
      </c>
      <c r="E85" s="1">
        <v>0</v>
      </c>
      <c r="F85" s="1">
        <v>110937.23</v>
      </c>
      <c r="G85" s="1">
        <v>110937.23</v>
      </c>
      <c r="H85" s="1">
        <v>45301.31</v>
      </c>
      <c r="I85" s="1">
        <v>45301.31</v>
      </c>
      <c r="J85" s="1">
        <v>156238.54</v>
      </c>
      <c r="K85" s="15">
        <v>156238.54</v>
      </c>
      <c r="L85" s="1">
        <v>0</v>
      </c>
      <c r="M85" s="1">
        <v>0</v>
      </c>
    </row>
    <row r="86" spans="1:13" x14ac:dyDescent="0.2">
      <c r="A86" t="s">
        <v>219</v>
      </c>
      <c r="B86" t="s">
        <v>220</v>
      </c>
      <c r="C86" t="s">
        <v>84</v>
      </c>
      <c r="D86" s="1">
        <v>0</v>
      </c>
      <c r="E86" s="1">
        <v>0</v>
      </c>
      <c r="F86" s="1">
        <v>10279.9</v>
      </c>
      <c r="G86" s="1">
        <v>10279.9</v>
      </c>
      <c r="H86" s="1">
        <v>904.6</v>
      </c>
      <c r="I86" s="1">
        <v>904.6</v>
      </c>
      <c r="J86" s="1">
        <v>11184.5</v>
      </c>
      <c r="K86" s="15">
        <v>11184.5</v>
      </c>
      <c r="L86" s="1">
        <v>0</v>
      </c>
      <c r="M86" s="1">
        <v>0</v>
      </c>
    </row>
    <row r="87" spans="1:13" x14ac:dyDescent="0.2">
      <c r="A87" t="s">
        <v>221</v>
      </c>
      <c r="B87" t="s">
        <v>222</v>
      </c>
      <c r="C87" t="s">
        <v>84</v>
      </c>
      <c r="D87" s="1">
        <v>0</v>
      </c>
      <c r="E87" s="1">
        <v>0</v>
      </c>
      <c r="F87" s="1">
        <v>53019.61</v>
      </c>
      <c r="G87" s="1">
        <v>53019.61</v>
      </c>
      <c r="H87" s="1">
        <v>13723.6</v>
      </c>
      <c r="I87" s="1">
        <v>13723.6</v>
      </c>
      <c r="J87" s="1">
        <v>66743.210000000006</v>
      </c>
      <c r="K87" s="15">
        <v>66743.210000000006</v>
      </c>
      <c r="L87" s="1">
        <v>0</v>
      </c>
      <c r="M87" s="1">
        <v>0</v>
      </c>
    </row>
    <row r="88" spans="1:13" x14ac:dyDescent="0.2">
      <c r="A88" t="s">
        <v>223</v>
      </c>
      <c r="B88" t="s">
        <v>224</v>
      </c>
      <c r="C88" t="s">
        <v>84</v>
      </c>
      <c r="D88" s="1">
        <v>0</v>
      </c>
      <c r="E88" s="1">
        <v>0</v>
      </c>
      <c r="F88" s="1">
        <v>146085.14000000001</v>
      </c>
      <c r="G88" s="1">
        <v>146085.14000000001</v>
      </c>
      <c r="H88" s="1">
        <v>11003.62</v>
      </c>
      <c r="I88" s="1">
        <v>11003.62</v>
      </c>
      <c r="J88" s="1">
        <v>157088.76</v>
      </c>
      <c r="K88" s="15">
        <v>157088.76</v>
      </c>
      <c r="L88" s="1">
        <v>0</v>
      </c>
      <c r="M88" s="1">
        <v>0</v>
      </c>
    </row>
    <row r="89" spans="1:13" x14ac:dyDescent="0.2">
      <c r="A89" t="s">
        <v>225</v>
      </c>
      <c r="B89" t="s">
        <v>226</v>
      </c>
      <c r="C89" t="s">
        <v>84</v>
      </c>
      <c r="D89" s="1">
        <v>0</v>
      </c>
      <c r="E89" s="1">
        <v>0</v>
      </c>
      <c r="F89" s="1">
        <v>15573.18</v>
      </c>
      <c r="G89" s="1">
        <v>15573.18</v>
      </c>
      <c r="H89" s="1">
        <v>1002.21</v>
      </c>
      <c r="I89" s="1">
        <v>1002.21</v>
      </c>
      <c r="J89" s="1">
        <v>16575.39</v>
      </c>
      <c r="K89" s="15">
        <v>16575.39</v>
      </c>
      <c r="L89" s="1">
        <v>0</v>
      </c>
      <c r="M89" s="1">
        <v>0</v>
      </c>
    </row>
    <row r="90" spans="1:13" x14ac:dyDescent="0.2">
      <c r="A90" t="s">
        <v>227</v>
      </c>
      <c r="B90" t="s">
        <v>228</v>
      </c>
      <c r="C90" t="s">
        <v>84</v>
      </c>
      <c r="D90" s="1">
        <v>0</v>
      </c>
      <c r="E90" s="1">
        <v>0</v>
      </c>
      <c r="F90" s="1">
        <v>7346577.96</v>
      </c>
      <c r="G90" s="1">
        <v>7346577.96</v>
      </c>
      <c r="H90" s="1">
        <v>287071.61</v>
      </c>
      <c r="I90" s="1">
        <v>287071.61</v>
      </c>
      <c r="J90" s="1">
        <v>7633649.5700000003</v>
      </c>
      <c r="K90" s="15">
        <v>7633649.5700000003</v>
      </c>
      <c r="L90" s="1">
        <v>0</v>
      </c>
      <c r="M90" s="1">
        <v>0</v>
      </c>
    </row>
    <row r="91" spans="1:13" x14ac:dyDescent="0.2">
      <c r="A91" t="s">
        <v>229</v>
      </c>
      <c r="B91" t="s">
        <v>230</v>
      </c>
      <c r="C91" t="s">
        <v>84</v>
      </c>
      <c r="D91" s="1">
        <v>0</v>
      </c>
      <c r="E91" s="1">
        <v>0</v>
      </c>
      <c r="F91" s="1">
        <v>69662.559999999998</v>
      </c>
      <c r="G91" s="1">
        <v>69662.559999999998</v>
      </c>
      <c r="H91" s="1">
        <v>8186</v>
      </c>
      <c r="I91" s="1">
        <v>8186</v>
      </c>
      <c r="J91" s="1">
        <v>77848.56</v>
      </c>
      <c r="K91" s="15">
        <v>77848.56</v>
      </c>
      <c r="L91" s="1">
        <v>0</v>
      </c>
      <c r="M91" s="1">
        <v>0</v>
      </c>
    </row>
    <row r="92" spans="1:13" x14ac:dyDescent="0.2">
      <c r="A92" t="s">
        <v>231</v>
      </c>
      <c r="B92" t="s">
        <v>232</v>
      </c>
      <c r="C92" t="s">
        <v>84</v>
      </c>
      <c r="D92" s="1">
        <v>0</v>
      </c>
      <c r="E92" s="1">
        <v>0</v>
      </c>
      <c r="F92" s="1">
        <v>7907821</v>
      </c>
      <c r="G92" s="1">
        <v>7907821</v>
      </c>
      <c r="H92" s="1">
        <v>1279619</v>
      </c>
      <c r="I92" s="1">
        <v>1279619</v>
      </c>
      <c r="J92" s="1">
        <v>9187440</v>
      </c>
      <c r="K92" s="13">
        <v>9187440</v>
      </c>
      <c r="L92" s="1">
        <v>0</v>
      </c>
      <c r="M92" s="1">
        <v>0</v>
      </c>
    </row>
    <row r="93" spans="1:13" x14ac:dyDescent="0.2">
      <c r="A93" t="s">
        <v>233</v>
      </c>
      <c r="B93" t="s">
        <v>234</v>
      </c>
      <c r="C93" t="s">
        <v>84</v>
      </c>
      <c r="D93" s="1">
        <v>0</v>
      </c>
      <c r="E93" s="1">
        <v>0</v>
      </c>
      <c r="F93" s="1">
        <v>181515.46</v>
      </c>
      <c r="G93" s="1">
        <v>181515.46</v>
      </c>
      <c r="H93" s="1">
        <v>29561</v>
      </c>
      <c r="I93" s="1">
        <v>29561</v>
      </c>
      <c r="J93" s="1">
        <v>211076.46</v>
      </c>
      <c r="K93" s="13">
        <v>211076.46</v>
      </c>
      <c r="L93" s="1">
        <v>0</v>
      </c>
      <c r="M93" s="1">
        <v>0</v>
      </c>
    </row>
    <row r="94" spans="1:13" x14ac:dyDescent="0.2">
      <c r="A94" t="s">
        <v>235</v>
      </c>
      <c r="B94" t="s">
        <v>236</v>
      </c>
      <c r="C94" t="s">
        <v>84</v>
      </c>
      <c r="D94" s="1">
        <v>0</v>
      </c>
      <c r="E94" s="1">
        <v>0</v>
      </c>
      <c r="F94" s="1">
        <v>4871.54</v>
      </c>
      <c r="G94" s="1">
        <v>4871.54</v>
      </c>
      <c r="H94" s="1">
        <v>0</v>
      </c>
      <c r="I94" s="1">
        <v>0</v>
      </c>
      <c r="J94" s="1">
        <v>4871.54</v>
      </c>
      <c r="K94" s="13">
        <v>4871.54</v>
      </c>
      <c r="L94" s="1">
        <v>0</v>
      </c>
      <c r="M94" s="1">
        <v>0</v>
      </c>
    </row>
    <row r="95" spans="1:13" x14ac:dyDescent="0.2">
      <c r="A95" t="s">
        <v>237</v>
      </c>
      <c r="B95" t="s">
        <v>238</v>
      </c>
      <c r="C95" t="s">
        <v>84</v>
      </c>
      <c r="D95" s="1">
        <v>0</v>
      </c>
      <c r="E95" s="1">
        <v>0</v>
      </c>
      <c r="F95" s="1">
        <v>87333.57</v>
      </c>
      <c r="G95" s="1">
        <v>87333.57</v>
      </c>
      <c r="H95" s="1">
        <v>1225.8599999999999</v>
      </c>
      <c r="I95" s="1">
        <v>1225.8599999999999</v>
      </c>
      <c r="J95" s="1">
        <v>88559.43</v>
      </c>
      <c r="K95" s="15">
        <v>88559.43</v>
      </c>
      <c r="L95" s="1">
        <v>0</v>
      </c>
      <c r="M95" s="1">
        <v>0</v>
      </c>
    </row>
    <row r="96" spans="1:13" x14ac:dyDescent="0.2">
      <c r="A96" t="s">
        <v>239</v>
      </c>
      <c r="B96" t="s">
        <v>240</v>
      </c>
      <c r="C96" t="s">
        <v>84</v>
      </c>
      <c r="D96" s="1">
        <v>0</v>
      </c>
      <c r="E96" s="1">
        <v>0</v>
      </c>
      <c r="F96" s="1">
        <v>6572.9</v>
      </c>
      <c r="G96" s="1">
        <v>6572.9</v>
      </c>
      <c r="H96" s="1">
        <v>195750</v>
      </c>
      <c r="I96" s="1">
        <v>195750</v>
      </c>
      <c r="J96" s="1">
        <v>202322.9</v>
      </c>
      <c r="K96" s="15">
        <v>202322.9</v>
      </c>
      <c r="L96" s="1">
        <v>0</v>
      </c>
      <c r="M96" s="1">
        <v>0</v>
      </c>
    </row>
    <row r="97" spans="1:13" x14ac:dyDescent="0.2">
      <c r="A97" t="s">
        <v>297</v>
      </c>
      <c r="B97" t="s">
        <v>298</v>
      </c>
      <c r="C97" t="s">
        <v>84</v>
      </c>
      <c r="D97" s="1">
        <v>0</v>
      </c>
      <c r="E97" s="1">
        <v>0</v>
      </c>
      <c r="F97" s="1">
        <v>190</v>
      </c>
      <c r="G97" s="1">
        <v>190</v>
      </c>
      <c r="H97" s="1">
        <v>0</v>
      </c>
      <c r="I97" s="1">
        <v>0</v>
      </c>
      <c r="J97" s="1">
        <v>190</v>
      </c>
      <c r="K97" s="15">
        <v>190</v>
      </c>
      <c r="L97" s="1">
        <v>0</v>
      </c>
      <c r="M97" s="1">
        <v>0</v>
      </c>
    </row>
    <row r="98" spans="1:13" x14ac:dyDescent="0.2">
      <c r="A98" t="s">
        <v>241</v>
      </c>
      <c r="B98" t="s">
        <v>242</v>
      </c>
      <c r="C98" t="s">
        <v>84</v>
      </c>
      <c r="D98" s="1">
        <v>0</v>
      </c>
      <c r="E98" s="1">
        <v>0</v>
      </c>
      <c r="F98" s="1">
        <v>17045.91</v>
      </c>
      <c r="G98" s="1">
        <v>17045.91</v>
      </c>
      <c r="H98" s="1">
        <v>56980.59</v>
      </c>
      <c r="I98" s="1">
        <v>56980.59</v>
      </c>
      <c r="J98" s="1">
        <v>74026.5</v>
      </c>
      <c r="K98" s="15">
        <v>74026.5</v>
      </c>
      <c r="L98" s="1">
        <v>0</v>
      </c>
      <c r="M98" s="1">
        <v>0</v>
      </c>
    </row>
    <row r="99" spans="1:13" x14ac:dyDescent="0.2">
      <c r="A99" t="s">
        <v>313</v>
      </c>
      <c r="B99" t="s">
        <v>314</v>
      </c>
      <c r="C99" t="s">
        <v>84</v>
      </c>
      <c r="D99" s="1">
        <v>0</v>
      </c>
      <c r="E99" s="1">
        <v>0</v>
      </c>
      <c r="F99" s="1">
        <v>0</v>
      </c>
      <c r="G99" s="1">
        <v>0</v>
      </c>
      <c r="H99" s="1">
        <v>960153.81</v>
      </c>
      <c r="I99" s="1">
        <v>960153.81</v>
      </c>
      <c r="J99" s="1">
        <v>960153.81</v>
      </c>
      <c r="K99" s="12">
        <v>960153.81</v>
      </c>
      <c r="L99" s="1">
        <v>0</v>
      </c>
      <c r="M99" s="1">
        <v>0</v>
      </c>
    </row>
    <row r="100" spans="1:13" x14ac:dyDescent="0.2">
      <c r="A100" t="s">
        <v>243</v>
      </c>
      <c r="B100" t="s">
        <v>244</v>
      </c>
      <c r="C100" t="s">
        <v>84</v>
      </c>
      <c r="D100" s="1">
        <v>0</v>
      </c>
      <c r="E100" s="1">
        <v>0</v>
      </c>
      <c r="F100" s="1">
        <v>337092.09</v>
      </c>
      <c r="G100" s="1">
        <v>337092.09</v>
      </c>
      <c r="H100" s="1">
        <v>89582.56</v>
      </c>
      <c r="I100" s="1">
        <v>89582.56</v>
      </c>
      <c r="J100" s="1">
        <v>426674.65</v>
      </c>
      <c r="K100" s="12">
        <v>426674.65</v>
      </c>
      <c r="L100" s="1">
        <v>0</v>
      </c>
      <c r="M100" s="1">
        <v>0</v>
      </c>
    </row>
    <row r="101" spans="1:13" x14ac:dyDescent="0.2">
      <c r="A101" t="s">
        <v>245</v>
      </c>
      <c r="B101" t="s">
        <v>246</v>
      </c>
      <c r="C101" t="s">
        <v>84</v>
      </c>
      <c r="D101" s="1">
        <v>0</v>
      </c>
      <c r="E101" s="1">
        <v>0</v>
      </c>
      <c r="F101" s="1">
        <v>16247.87</v>
      </c>
      <c r="G101" s="1">
        <v>16247.87</v>
      </c>
      <c r="H101" s="1">
        <v>4403.21</v>
      </c>
      <c r="I101" s="1">
        <v>4403.21</v>
      </c>
      <c r="J101" s="1">
        <v>20651.080000000002</v>
      </c>
      <c r="K101" s="12">
        <v>20651.080000000002</v>
      </c>
      <c r="L101" s="1">
        <v>0</v>
      </c>
      <c r="M101" s="1">
        <v>0</v>
      </c>
    </row>
    <row r="102" spans="1:13" x14ac:dyDescent="0.2">
      <c r="A102" t="s">
        <v>247</v>
      </c>
      <c r="B102" t="s">
        <v>248</v>
      </c>
      <c r="C102" t="s">
        <v>84</v>
      </c>
      <c r="D102" s="1">
        <v>0</v>
      </c>
      <c r="E102" s="1">
        <v>0</v>
      </c>
      <c r="F102" s="1">
        <v>-10493.6</v>
      </c>
      <c r="G102" s="1">
        <v>-10493.6</v>
      </c>
      <c r="H102" s="1">
        <v>0</v>
      </c>
      <c r="I102" s="1">
        <v>0</v>
      </c>
      <c r="J102" s="1">
        <v>-10493.6</v>
      </c>
      <c r="K102" s="12">
        <v>-10493.6</v>
      </c>
      <c r="L102" s="1">
        <v>0</v>
      </c>
      <c r="M102" s="1">
        <v>0</v>
      </c>
    </row>
    <row r="103" spans="1:13" x14ac:dyDescent="0.2">
      <c r="A103" t="s">
        <v>249</v>
      </c>
      <c r="B103" t="s">
        <v>250</v>
      </c>
      <c r="C103" t="s">
        <v>84</v>
      </c>
      <c r="D103" s="1">
        <v>0</v>
      </c>
      <c r="E103" s="1">
        <v>0</v>
      </c>
      <c r="F103" s="1">
        <v>188895.98</v>
      </c>
      <c r="G103" s="1">
        <v>188895.98</v>
      </c>
      <c r="H103" s="1">
        <v>21120.94</v>
      </c>
      <c r="I103" s="1">
        <v>21120.94</v>
      </c>
      <c r="J103" s="1">
        <v>210016.92</v>
      </c>
      <c r="K103" s="13">
        <v>210016.92</v>
      </c>
      <c r="L103" s="1">
        <v>0</v>
      </c>
      <c r="M103" s="1">
        <v>0</v>
      </c>
    </row>
    <row r="104" spans="1:13" x14ac:dyDescent="0.2">
      <c r="A104" t="s">
        <v>299</v>
      </c>
      <c r="B104" t="s">
        <v>300</v>
      </c>
      <c r="C104" t="s">
        <v>84</v>
      </c>
      <c r="D104" s="1">
        <v>0</v>
      </c>
      <c r="E104" s="1">
        <v>0</v>
      </c>
      <c r="F104" s="1">
        <v>0</v>
      </c>
      <c r="G104" s="1">
        <v>0</v>
      </c>
      <c r="H104" s="1">
        <v>453322.31</v>
      </c>
      <c r="I104" s="1">
        <v>453322.31</v>
      </c>
      <c r="J104" s="1">
        <v>453322.31</v>
      </c>
      <c r="K104" s="13">
        <v>453322.31</v>
      </c>
      <c r="L104" s="1">
        <v>0</v>
      </c>
      <c r="M104" s="1">
        <v>0</v>
      </c>
    </row>
    <row r="105" spans="1:13" x14ac:dyDescent="0.2">
      <c r="A105" t="s">
        <v>251</v>
      </c>
      <c r="B105" t="s">
        <v>252</v>
      </c>
      <c r="C105" t="s">
        <v>84</v>
      </c>
      <c r="D105" s="1">
        <v>0</v>
      </c>
      <c r="E105" s="1">
        <v>0</v>
      </c>
      <c r="F105" s="1">
        <v>680648</v>
      </c>
      <c r="G105" s="1">
        <v>680648</v>
      </c>
      <c r="H105" s="1">
        <v>98223</v>
      </c>
      <c r="I105" s="1">
        <v>98223</v>
      </c>
      <c r="J105" s="1">
        <v>778871</v>
      </c>
      <c r="K105" s="1">
        <v>778871</v>
      </c>
      <c r="L105" s="1">
        <v>0</v>
      </c>
      <c r="M105" s="1">
        <v>0</v>
      </c>
    </row>
    <row r="106" spans="1:13" x14ac:dyDescent="0.2">
      <c r="A106" t="s">
        <v>253</v>
      </c>
      <c r="B106" t="s">
        <v>254</v>
      </c>
      <c r="C106" t="s">
        <v>70</v>
      </c>
      <c r="D106" s="1">
        <v>0</v>
      </c>
      <c r="E106" s="1">
        <v>0</v>
      </c>
      <c r="F106" s="1">
        <v>16589028.85</v>
      </c>
      <c r="G106" s="1">
        <v>16589028.85</v>
      </c>
      <c r="H106" s="1">
        <v>1557423.28</v>
      </c>
      <c r="I106" s="1">
        <v>1557423.28</v>
      </c>
      <c r="J106" s="1">
        <v>18146452.129999999</v>
      </c>
      <c r="K106" s="13">
        <v>18146452.129999999</v>
      </c>
      <c r="L106" s="1">
        <v>0</v>
      </c>
      <c r="M106" s="1">
        <v>0</v>
      </c>
    </row>
    <row r="107" spans="1:13" x14ac:dyDescent="0.2">
      <c r="A107" t="s">
        <v>255</v>
      </c>
      <c r="B107" t="s">
        <v>256</v>
      </c>
      <c r="C107" t="s">
        <v>70</v>
      </c>
      <c r="D107" s="1">
        <v>0</v>
      </c>
      <c r="E107" s="1">
        <v>0</v>
      </c>
      <c r="F107" s="1">
        <v>4703915.79</v>
      </c>
      <c r="G107" s="1">
        <v>4703915.79</v>
      </c>
      <c r="H107" s="1">
        <v>6007607.7000000002</v>
      </c>
      <c r="I107" s="1">
        <v>6007607.7000000002</v>
      </c>
      <c r="J107" s="1">
        <v>10711523.49</v>
      </c>
      <c r="K107" s="13">
        <v>10711523.49</v>
      </c>
      <c r="L107" s="1">
        <v>0</v>
      </c>
      <c r="M107" s="1">
        <v>0</v>
      </c>
    </row>
    <row r="108" spans="1:13" x14ac:dyDescent="0.2">
      <c r="A108" t="s">
        <v>257</v>
      </c>
      <c r="B108" t="s">
        <v>258</v>
      </c>
      <c r="C108" t="s">
        <v>70</v>
      </c>
      <c r="D108" s="1">
        <v>0</v>
      </c>
      <c r="E108" s="1">
        <v>0</v>
      </c>
      <c r="F108" s="1">
        <v>1774538</v>
      </c>
      <c r="G108" s="1">
        <v>1774538</v>
      </c>
      <c r="H108" s="1">
        <v>-1774538</v>
      </c>
      <c r="I108" s="1">
        <v>-1774538</v>
      </c>
      <c r="J108" s="1">
        <v>0</v>
      </c>
      <c r="K108" s="1">
        <v>0</v>
      </c>
      <c r="L108" s="1">
        <v>0</v>
      </c>
      <c r="M108" s="1">
        <v>0</v>
      </c>
    </row>
    <row r="109" spans="1:13" x14ac:dyDescent="0.2">
      <c r="A109" t="s">
        <v>259</v>
      </c>
      <c r="B109" t="s">
        <v>260</v>
      </c>
      <c r="C109" t="s">
        <v>70</v>
      </c>
      <c r="D109" s="1">
        <v>0</v>
      </c>
      <c r="E109" s="1">
        <v>0</v>
      </c>
      <c r="F109" s="1">
        <v>1665858.38</v>
      </c>
      <c r="G109" s="1">
        <v>1665858.38</v>
      </c>
      <c r="H109" s="1">
        <v>4908680</v>
      </c>
      <c r="I109" s="1">
        <v>4908680</v>
      </c>
      <c r="J109" s="1">
        <v>6574538.3799999999</v>
      </c>
      <c r="K109" s="13">
        <v>6574538.3799999999</v>
      </c>
      <c r="L109" s="1">
        <v>0</v>
      </c>
      <c r="M109" s="1">
        <v>0</v>
      </c>
    </row>
    <row r="110" spans="1:13" x14ac:dyDescent="0.2">
      <c r="A110" t="s">
        <v>315</v>
      </c>
      <c r="B110" t="s">
        <v>316</v>
      </c>
      <c r="C110" t="s">
        <v>70</v>
      </c>
      <c r="D110" s="1">
        <v>0</v>
      </c>
      <c r="E110" s="1">
        <v>0</v>
      </c>
      <c r="F110" s="1">
        <v>0</v>
      </c>
      <c r="G110" s="1">
        <v>0</v>
      </c>
      <c r="H110" s="1">
        <v>10500</v>
      </c>
      <c r="I110" s="1">
        <v>10500</v>
      </c>
      <c r="J110" s="1">
        <v>10500</v>
      </c>
      <c r="K110" s="13">
        <v>10500</v>
      </c>
      <c r="L110" s="1">
        <v>0</v>
      </c>
      <c r="M110" s="1">
        <v>0</v>
      </c>
    </row>
    <row r="111" spans="1:13" x14ac:dyDescent="0.2">
      <c r="A111" t="s">
        <v>292</v>
      </c>
      <c r="B111" t="s">
        <v>293</v>
      </c>
      <c r="C111" t="s">
        <v>70</v>
      </c>
      <c r="D111" s="1">
        <v>0</v>
      </c>
      <c r="E111" s="1">
        <v>0</v>
      </c>
      <c r="F111" s="1">
        <v>2000</v>
      </c>
      <c r="G111" s="1">
        <v>2000</v>
      </c>
      <c r="H111" s="1">
        <v>0</v>
      </c>
      <c r="I111" s="1">
        <v>0</v>
      </c>
      <c r="J111" s="1">
        <v>2000</v>
      </c>
      <c r="K111" s="13">
        <v>2000</v>
      </c>
      <c r="L111" s="1">
        <v>0</v>
      </c>
      <c r="M111" s="1">
        <v>0</v>
      </c>
    </row>
    <row r="112" spans="1:13" x14ac:dyDescent="0.2">
      <c r="A112" t="s">
        <v>261</v>
      </c>
      <c r="B112" t="s">
        <v>262</v>
      </c>
      <c r="C112" t="s">
        <v>70</v>
      </c>
      <c r="D112" s="1">
        <v>0</v>
      </c>
      <c r="E112" s="1">
        <v>0</v>
      </c>
      <c r="F112" s="1">
        <v>11881.98</v>
      </c>
      <c r="G112" s="1">
        <v>11881.98</v>
      </c>
      <c r="H112" s="1">
        <v>8113.57</v>
      </c>
      <c r="I112" s="1">
        <v>8113.57</v>
      </c>
      <c r="J112" s="1">
        <v>19995.55</v>
      </c>
      <c r="K112" s="13">
        <v>19995.55</v>
      </c>
      <c r="L112" s="1">
        <v>0</v>
      </c>
      <c r="M112" s="1">
        <v>0</v>
      </c>
    </row>
    <row r="113" spans="1:13" x14ac:dyDescent="0.2">
      <c r="A113" t="s">
        <v>317</v>
      </c>
      <c r="B113" t="s">
        <v>318</v>
      </c>
      <c r="C113" t="s">
        <v>70</v>
      </c>
      <c r="D113" s="1">
        <v>0</v>
      </c>
      <c r="E113" s="1">
        <v>0</v>
      </c>
      <c r="F113" s="1">
        <v>0</v>
      </c>
      <c r="G113" s="1">
        <v>0</v>
      </c>
      <c r="H113" s="1">
        <v>935000</v>
      </c>
      <c r="I113" s="1">
        <v>935000</v>
      </c>
      <c r="J113" s="1">
        <v>935000</v>
      </c>
      <c r="K113" s="1">
        <v>935000</v>
      </c>
      <c r="L113" s="1">
        <v>0</v>
      </c>
      <c r="M113" s="1">
        <v>0</v>
      </c>
    </row>
    <row r="114" spans="1:13" x14ac:dyDescent="0.2">
      <c r="A114" t="s">
        <v>263</v>
      </c>
      <c r="B114" t="s">
        <v>264</v>
      </c>
      <c r="C114" t="s">
        <v>70</v>
      </c>
      <c r="D114" s="1">
        <v>0</v>
      </c>
      <c r="E114" s="1">
        <v>0</v>
      </c>
      <c r="F114" s="1">
        <v>535274.81000000006</v>
      </c>
      <c r="G114" s="1">
        <v>535274.81000000006</v>
      </c>
      <c r="H114" s="1">
        <v>-6034.83</v>
      </c>
      <c r="I114" s="1">
        <v>-6034.83</v>
      </c>
      <c r="J114" s="1">
        <v>529239.98</v>
      </c>
      <c r="K114" s="1">
        <v>529239.98</v>
      </c>
      <c r="L114" s="1">
        <v>0</v>
      </c>
      <c r="M114" s="1">
        <v>0</v>
      </c>
    </row>
    <row r="115" spans="1:13" x14ac:dyDescent="0.2">
      <c r="A115" t="s">
        <v>319</v>
      </c>
      <c r="B115" t="s">
        <v>320</v>
      </c>
      <c r="C115" t="s">
        <v>70</v>
      </c>
      <c r="D115" s="1">
        <v>0</v>
      </c>
      <c r="E115" s="1">
        <v>0</v>
      </c>
      <c r="F115" s="1">
        <v>0</v>
      </c>
      <c r="G115" s="1">
        <v>0</v>
      </c>
      <c r="H115" s="1">
        <v>25153.81</v>
      </c>
      <c r="I115" s="1">
        <v>25153.81</v>
      </c>
      <c r="J115" s="1">
        <v>25153.81</v>
      </c>
      <c r="K115" s="1">
        <v>25153.81</v>
      </c>
      <c r="L115" s="1">
        <v>0</v>
      </c>
      <c r="M115" s="1">
        <v>0</v>
      </c>
    </row>
  </sheetData>
  <autoFilter ref="A1:R115" xr:uid="{15167D1C-E0C5-464A-B1FF-CE6C8ADB833C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19A49-42F2-4B5A-A2BD-EDDEBB9340F9}">
  <dimension ref="A2:Z123"/>
  <sheetViews>
    <sheetView zoomScale="85" zoomScaleNormal="85" workbookViewId="0">
      <pane ySplit="6" topLeftCell="A112" activePane="bottomLeft" state="frozen"/>
      <selection activeCell="H23" sqref="H23"/>
      <selection pane="bottomLeft" activeCell="H23" sqref="H23"/>
    </sheetView>
  </sheetViews>
  <sheetFormatPr baseColWidth="10" defaultColWidth="8.83203125" defaultRowHeight="16" x14ac:dyDescent="0.2"/>
  <cols>
    <col min="1" max="1" width="4.1640625" bestFit="1" customWidth="1"/>
    <col min="2" max="2" width="7.5" style="11" bestFit="1" customWidth="1"/>
    <col min="3" max="3" width="3.6640625" bestFit="1" customWidth="1"/>
    <col min="4" max="4" width="6.83203125" customWidth="1"/>
    <col min="5" max="5" width="50.1640625" customWidth="1"/>
    <col min="6" max="6" width="5.6640625" customWidth="1"/>
    <col min="7" max="8" width="13.1640625" customWidth="1"/>
    <col min="9" max="10" width="14.1640625" hidden="1" customWidth="1"/>
    <col min="11" max="11" width="13.1640625" hidden="1" customWidth="1"/>
    <col min="12" max="14" width="14.1640625" hidden="1" customWidth="1"/>
    <col min="15" max="15" width="14.1640625" customWidth="1"/>
    <col min="16" max="16" width="13.1640625" customWidth="1"/>
    <col min="17" max="17" width="14.6640625" customWidth="1"/>
    <col min="18" max="18" width="14.6640625" style="25" customWidth="1"/>
    <col min="19" max="19" width="14.6640625" customWidth="1"/>
    <col min="20" max="20" width="12.6640625" style="18" customWidth="1"/>
    <col min="23" max="23" width="13.83203125" style="1" bestFit="1" customWidth="1"/>
    <col min="26" max="26" width="10.1640625" bestFit="1" customWidth="1"/>
  </cols>
  <sheetData>
    <row r="2" spans="1:26" x14ac:dyDescent="0.2">
      <c r="R2" s="16" t="s">
        <v>273</v>
      </c>
      <c r="S2" s="17">
        <f>+SUMIF(A:A,R2,Q:Q)</f>
        <v>2.8967406251467764E-9</v>
      </c>
    </row>
    <row r="3" spans="1:26" x14ac:dyDescent="0.2">
      <c r="R3" s="19" t="s">
        <v>80</v>
      </c>
      <c r="S3" s="20">
        <f>+S13</f>
        <v>-5600294.4900000002</v>
      </c>
    </row>
    <row r="4" spans="1:26" x14ac:dyDescent="0.2">
      <c r="R4" s="16" t="s">
        <v>274</v>
      </c>
      <c r="S4" s="17">
        <f>+SUMIF(A:A,R4,S:S)-S3</f>
        <v>0</v>
      </c>
    </row>
    <row r="6" spans="1:26" x14ac:dyDescent="0.2">
      <c r="B6" s="11" t="s">
        <v>321</v>
      </c>
      <c r="C6" t="s">
        <v>322</v>
      </c>
      <c r="D6" t="s">
        <v>55</v>
      </c>
      <c r="E6" t="s">
        <v>56</v>
      </c>
      <c r="F6" t="s">
        <v>57</v>
      </c>
      <c r="G6" s="1" t="s">
        <v>58</v>
      </c>
      <c r="H6" s="1" t="s">
        <v>59</v>
      </c>
      <c r="I6" s="1" t="s">
        <v>60</v>
      </c>
      <c r="J6" s="1" t="s">
        <v>61</v>
      </c>
      <c r="K6" s="1" t="s">
        <v>62</v>
      </c>
      <c r="L6" s="1" t="s">
        <v>63</v>
      </c>
      <c r="M6" s="1" t="s">
        <v>64</v>
      </c>
      <c r="N6" s="1" t="s">
        <v>65</v>
      </c>
      <c r="O6" s="1" t="s">
        <v>66</v>
      </c>
      <c r="P6" s="1" t="s">
        <v>67</v>
      </c>
      <c r="Q6" s="1" t="s">
        <v>276</v>
      </c>
      <c r="R6" s="21" t="s">
        <v>323</v>
      </c>
      <c r="S6" s="22" t="s">
        <v>324</v>
      </c>
      <c r="T6" s="18" t="s">
        <v>273</v>
      </c>
      <c r="U6" s="1" t="s">
        <v>274</v>
      </c>
      <c r="W6" s="23" t="s">
        <v>325</v>
      </c>
    </row>
    <row r="7" spans="1:26" x14ac:dyDescent="0.2">
      <c r="A7" t="str">
        <f>+IF(B7&lt;6,"BS","P&amp;L")</f>
        <v>BS</v>
      </c>
      <c r="B7" s="11">
        <v>1</v>
      </c>
      <c r="C7" t="str">
        <f>+LEFT(D7,1)</f>
        <v>1</v>
      </c>
      <c r="D7" t="s">
        <v>68</v>
      </c>
      <c r="E7" t="s">
        <v>69</v>
      </c>
      <c r="F7" t="s">
        <v>70</v>
      </c>
      <c r="G7" s="1">
        <v>0</v>
      </c>
      <c r="H7" s="1">
        <v>440000</v>
      </c>
      <c r="I7" s="1">
        <v>0</v>
      </c>
      <c r="J7" s="1">
        <v>1320000</v>
      </c>
      <c r="K7" s="1">
        <v>0</v>
      </c>
      <c r="L7" s="1">
        <v>0</v>
      </c>
      <c r="M7" s="1">
        <v>0</v>
      </c>
      <c r="N7" s="1">
        <v>1320000</v>
      </c>
      <c r="O7" s="1">
        <v>0</v>
      </c>
      <c r="P7" s="1">
        <v>1320000</v>
      </c>
      <c r="Q7" s="3">
        <f>+O7-P7</f>
        <v>-1320000</v>
      </c>
      <c r="R7" s="24"/>
      <c r="S7" s="3">
        <f>VLOOKUP(D7,'[1]TB as of 31.12.2022 vs 1003'!A:N,14,0)</f>
        <v>-1320000</v>
      </c>
      <c r="T7" s="18">
        <v>18</v>
      </c>
      <c r="V7" t="s">
        <v>275</v>
      </c>
      <c r="W7" s="23">
        <f>+Q7*1/5</f>
        <v>-264000</v>
      </c>
      <c r="X7" t="s">
        <v>326</v>
      </c>
    </row>
    <row r="8" spans="1:26" x14ac:dyDescent="0.2">
      <c r="A8" t="str">
        <f t="shared" ref="A8:A73" si="0">+IF(B8&lt;6,"BS","P&amp;L")</f>
        <v>BS</v>
      </c>
      <c r="B8" s="11">
        <v>1</v>
      </c>
      <c r="C8" t="str">
        <f t="shared" ref="C8:C73" si="1">+LEFT(D8,1)</f>
        <v>1</v>
      </c>
      <c r="D8" t="s">
        <v>71</v>
      </c>
      <c r="E8" t="s">
        <v>72</v>
      </c>
      <c r="F8" t="s">
        <v>70</v>
      </c>
      <c r="G8" s="1">
        <v>0</v>
      </c>
      <c r="H8" s="1">
        <v>5560000</v>
      </c>
      <c r="I8" s="1">
        <v>880000</v>
      </c>
      <c r="J8" s="1">
        <v>5560000</v>
      </c>
      <c r="K8" s="1">
        <v>0</v>
      </c>
      <c r="L8" s="1">
        <v>0</v>
      </c>
      <c r="M8" s="1">
        <v>880000</v>
      </c>
      <c r="N8" s="1">
        <v>5560000</v>
      </c>
      <c r="O8" s="1">
        <v>0</v>
      </c>
      <c r="P8" s="1">
        <v>4680000</v>
      </c>
      <c r="Q8" s="3">
        <f t="shared" ref="Q8:Q73" si="2">+O8-P8</f>
        <v>-4680000</v>
      </c>
      <c r="R8" s="24"/>
      <c r="S8" s="3">
        <f>VLOOKUP(D8,'[1]TB as of 31.12.2022 vs 1003'!A:N,14,0)</f>
        <v>-4680000</v>
      </c>
      <c r="T8" s="18">
        <v>19</v>
      </c>
      <c r="W8" s="23"/>
    </row>
    <row r="9" spans="1:26" x14ac:dyDescent="0.2">
      <c r="A9" t="str">
        <f t="shared" si="0"/>
        <v>BS</v>
      </c>
      <c r="B9" s="11">
        <v>1</v>
      </c>
      <c r="C9" t="str">
        <f t="shared" si="1"/>
        <v>1</v>
      </c>
      <c r="D9" t="s">
        <v>73</v>
      </c>
      <c r="E9" t="s">
        <v>74</v>
      </c>
      <c r="F9" t="s">
        <v>70</v>
      </c>
      <c r="G9" s="1">
        <v>0</v>
      </c>
      <c r="H9" s="1">
        <v>88000</v>
      </c>
      <c r="I9" s="1">
        <v>0</v>
      </c>
      <c r="J9" s="1">
        <v>88000</v>
      </c>
      <c r="K9" s="1">
        <v>0</v>
      </c>
      <c r="L9" s="1">
        <v>0</v>
      </c>
      <c r="M9" s="1">
        <v>0</v>
      </c>
      <c r="N9" s="1">
        <v>88000</v>
      </c>
      <c r="O9" s="1">
        <v>0</v>
      </c>
      <c r="P9" s="1">
        <v>88000</v>
      </c>
      <c r="Q9" s="3">
        <f t="shared" si="2"/>
        <v>-88000</v>
      </c>
      <c r="R9" s="24">
        <v>0</v>
      </c>
      <c r="S9" s="3">
        <f>VLOOKUP(D9,'[1]TB as of 31.12.2022 vs 1003'!A:N,14,0)</f>
        <v>-264000</v>
      </c>
      <c r="T9" s="18">
        <v>20</v>
      </c>
      <c r="V9" s="3" t="s">
        <v>275</v>
      </c>
      <c r="W9" s="23">
        <f>+W7-Q9</f>
        <v>-176000</v>
      </c>
    </row>
    <row r="10" spans="1:26" x14ac:dyDescent="0.2">
      <c r="A10" t="str">
        <f t="shared" si="0"/>
        <v>BS</v>
      </c>
      <c r="B10" s="11">
        <v>1</v>
      </c>
      <c r="C10" t="str">
        <f t="shared" si="1"/>
        <v>1</v>
      </c>
      <c r="D10" t="s">
        <v>75</v>
      </c>
      <c r="E10" t="s">
        <v>76</v>
      </c>
      <c r="F10" t="s">
        <v>70</v>
      </c>
      <c r="G10" s="1">
        <v>0</v>
      </c>
      <c r="H10" s="1">
        <v>29077.88</v>
      </c>
      <c r="I10" s="1">
        <v>0</v>
      </c>
      <c r="J10" s="1">
        <v>29077.88</v>
      </c>
      <c r="K10" s="1">
        <v>0</v>
      </c>
      <c r="L10" s="1">
        <v>0</v>
      </c>
      <c r="M10" s="1">
        <v>0</v>
      </c>
      <c r="N10" s="1">
        <v>29077.88</v>
      </c>
      <c r="O10" s="1">
        <v>0</v>
      </c>
      <c r="P10" s="1">
        <v>29077.88</v>
      </c>
      <c r="Q10" s="3">
        <f t="shared" si="2"/>
        <v>-29077.88</v>
      </c>
      <c r="R10" s="24">
        <v>0</v>
      </c>
      <c r="S10" s="3">
        <f>VLOOKUP(D10,'[1]TB as of 31.12.2022 vs 1003'!A:N,14,0)</f>
        <v>-29077.88</v>
      </c>
      <c r="T10" s="18">
        <v>21</v>
      </c>
      <c r="W10" s="23"/>
    </row>
    <row r="11" spans="1:26" x14ac:dyDescent="0.2">
      <c r="A11" t="str">
        <f t="shared" si="0"/>
        <v>BS</v>
      </c>
      <c r="B11" s="11">
        <v>1</v>
      </c>
      <c r="C11" t="str">
        <f t="shared" si="1"/>
        <v>1</v>
      </c>
      <c r="D11" t="s">
        <v>77</v>
      </c>
      <c r="E11" t="s">
        <v>327</v>
      </c>
      <c r="F11" t="s">
        <v>78</v>
      </c>
      <c r="G11" s="1">
        <v>0</v>
      </c>
      <c r="H11" s="1">
        <v>1472927.6</v>
      </c>
      <c r="I11" s="1">
        <v>1075818.95</v>
      </c>
      <c r="J11" s="1">
        <v>5926044.5700000003</v>
      </c>
      <c r="K11" s="1">
        <v>0</v>
      </c>
      <c r="L11" s="1">
        <v>0</v>
      </c>
      <c r="M11" s="1">
        <v>1075818.95</v>
      </c>
      <c r="N11" s="1">
        <v>5926044.5700000003</v>
      </c>
      <c r="O11" s="1">
        <v>0</v>
      </c>
      <c r="P11" s="1">
        <v>4850225.62</v>
      </c>
      <c r="Q11" s="3">
        <f t="shared" si="2"/>
        <v>-4850225.62</v>
      </c>
      <c r="R11" s="24"/>
      <c r="S11" s="3">
        <f>VLOOKUP(D11,'[1]TB as of 31.12.2022 vs 1003'!A:N,14,0)</f>
        <v>-4850225.62</v>
      </c>
      <c r="T11" s="18">
        <v>22</v>
      </c>
    </row>
    <row r="12" spans="1:26" x14ac:dyDescent="0.2">
      <c r="A12" t="str">
        <f t="shared" si="0"/>
        <v>BS</v>
      </c>
      <c r="B12" s="11">
        <v>1</v>
      </c>
      <c r="C12" t="str">
        <f t="shared" si="1"/>
        <v>1</v>
      </c>
      <c r="D12" t="s">
        <v>79</v>
      </c>
      <c r="E12" t="s">
        <v>327</v>
      </c>
      <c r="F12" t="s">
        <v>78</v>
      </c>
      <c r="G12" s="1">
        <v>75818.95</v>
      </c>
      <c r="H12" s="1">
        <v>0</v>
      </c>
      <c r="I12" s="1">
        <v>75818.95</v>
      </c>
      <c r="J12" s="1">
        <v>75818.95</v>
      </c>
      <c r="K12" s="1">
        <v>0</v>
      </c>
      <c r="L12" s="1">
        <v>0</v>
      </c>
      <c r="M12" s="1">
        <v>75818.95</v>
      </c>
      <c r="N12" s="1">
        <v>75818.95</v>
      </c>
      <c r="O12" s="1">
        <v>0</v>
      </c>
      <c r="P12" s="1">
        <v>0</v>
      </c>
      <c r="Q12" s="3">
        <f t="shared" si="2"/>
        <v>0</v>
      </c>
      <c r="R12" s="24"/>
      <c r="S12" s="3">
        <f>VLOOKUP(D12,'[1]TB as of 31.12.2022 vs 1003'!A:N,14,0)</f>
        <v>0</v>
      </c>
      <c r="T12" s="18">
        <v>0</v>
      </c>
    </row>
    <row r="13" spans="1:26" x14ac:dyDescent="0.2">
      <c r="A13" t="str">
        <f t="shared" si="0"/>
        <v>BS</v>
      </c>
      <c r="B13" s="11">
        <v>1</v>
      </c>
      <c r="C13" t="str">
        <f t="shared" si="1"/>
        <v>1</v>
      </c>
      <c r="D13" t="s">
        <v>80</v>
      </c>
      <c r="E13" t="s">
        <v>81</v>
      </c>
      <c r="F13" t="s">
        <v>78</v>
      </c>
      <c r="G13" s="1">
        <v>0</v>
      </c>
      <c r="H13" s="1">
        <v>4540716.97</v>
      </c>
      <c r="I13" s="1">
        <v>22564937.960000001</v>
      </c>
      <c r="J13" s="1">
        <v>25282497.809999999</v>
      </c>
      <c r="K13" s="1">
        <v>8745759.8200000003</v>
      </c>
      <c r="L13" s="1">
        <v>11637963.66</v>
      </c>
      <c r="M13" s="1">
        <v>31310697.780000001</v>
      </c>
      <c r="N13" s="1">
        <v>36920461.469999999</v>
      </c>
      <c r="O13" s="1">
        <v>0</v>
      </c>
      <c r="P13" s="1">
        <v>5609763.6900000004</v>
      </c>
      <c r="Q13" s="3">
        <f t="shared" si="2"/>
        <v>-5609763.6900000004</v>
      </c>
      <c r="R13" s="24">
        <v>0</v>
      </c>
      <c r="S13" s="3">
        <f>VLOOKUP(D13,'[1]TB as of 31.12.2022 vs 1003'!A:N,14,0)</f>
        <v>-5600294.4900000002</v>
      </c>
      <c r="T13" s="18">
        <v>23</v>
      </c>
      <c r="W13" s="22">
        <f>+S13*5%</f>
        <v>-280014.72450000001</v>
      </c>
      <c r="X13" s="25" t="s">
        <v>328</v>
      </c>
    </row>
    <row r="14" spans="1:26" x14ac:dyDescent="0.2">
      <c r="A14" t="str">
        <f t="shared" si="0"/>
        <v>BS</v>
      </c>
      <c r="B14" s="11">
        <v>1</v>
      </c>
      <c r="C14" t="str">
        <f t="shared" si="1"/>
        <v>1</v>
      </c>
      <c r="D14" t="s">
        <v>82</v>
      </c>
      <c r="E14" t="s">
        <v>83</v>
      </c>
      <c r="F14" t="s">
        <v>84</v>
      </c>
      <c r="G14" s="1">
        <v>87600</v>
      </c>
      <c r="H14" s="1">
        <v>0</v>
      </c>
      <c r="I14" s="1">
        <v>87600</v>
      </c>
      <c r="J14" s="1">
        <v>87600</v>
      </c>
      <c r="K14" s="1">
        <v>0</v>
      </c>
      <c r="L14" s="1">
        <v>0</v>
      </c>
      <c r="M14" s="1">
        <v>87600</v>
      </c>
      <c r="N14" s="1">
        <v>87600</v>
      </c>
      <c r="O14" s="1">
        <v>0</v>
      </c>
      <c r="P14" s="1">
        <v>0</v>
      </c>
      <c r="Q14" s="3">
        <f t="shared" si="2"/>
        <v>0</v>
      </c>
      <c r="R14" s="24">
        <f>-R9</f>
        <v>0</v>
      </c>
      <c r="S14" s="3">
        <f>VLOOKUP(D14,'[1]TB as of 31.12.2022 vs 1003'!A:N,14,0)</f>
        <v>176000</v>
      </c>
      <c r="T14" s="18">
        <v>24</v>
      </c>
    </row>
    <row r="15" spans="1:26" x14ac:dyDescent="0.2">
      <c r="A15" t="str">
        <f t="shared" si="0"/>
        <v>BS</v>
      </c>
      <c r="B15" s="11">
        <v>1</v>
      </c>
      <c r="C15" t="str">
        <f t="shared" si="1"/>
        <v>1</v>
      </c>
      <c r="D15" t="s">
        <v>85</v>
      </c>
      <c r="E15" t="s">
        <v>86</v>
      </c>
      <c r="F15" t="s">
        <v>70</v>
      </c>
      <c r="G15" s="1">
        <v>0</v>
      </c>
      <c r="H15" s="1">
        <v>273740.77</v>
      </c>
      <c r="I15" s="1">
        <v>70119.23</v>
      </c>
      <c r="J15" s="1">
        <v>386648.35</v>
      </c>
      <c r="K15" s="1">
        <v>7406.6</v>
      </c>
      <c r="L15" s="1">
        <v>0</v>
      </c>
      <c r="M15" s="1">
        <v>77525.83</v>
      </c>
      <c r="N15" s="1">
        <v>386648.35</v>
      </c>
      <c r="O15" s="1">
        <v>0</v>
      </c>
      <c r="P15" s="1">
        <v>309122.52</v>
      </c>
      <c r="Q15" s="3">
        <f t="shared" si="2"/>
        <v>-309122.52</v>
      </c>
      <c r="R15" s="26"/>
      <c r="S15" s="3">
        <f>VLOOKUP(D15,'[1]TB as of 31.12.2022 vs 1003'!A:N,14,0)</f>
        <v>-308544.64000000001</v>
      </c>
      <c r="T15" s="18" t="s">
        <v>275</v>
      </c>
      <c r="W15" s="1" t="s">
        <v>275</v>
      </c>
      <c r="Z15" s="27"/>
    </row>
    <row r="16" spans="1:26" x14ac:dyDescent="0.2">
      <c r="A16" t="str">
        <f t="shared" si="0"/>
        <v>BS</v>
      </c>
      <c r="B16" s="11">
        <v>1</v>
      </c>
      <c r="C16" t="str">
        <f t="shared" si="1"/>
        <v>1</v>
      </c>
      <c r="D16">
        <v>167</v>
      </c>
      <c r="E16" t="s">
        <v>329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3"/>
      <c r="R16" s="26"/>
      <c r="S16" s="3">
        <f>-308544.64+218425.93</f>
        <v>-90118.710000000021</v>
      </c>
      <c r="T16" s="18">
        <v>13</v>
      </c>
      <c r="Y16" s="27"/>
    </row>
    <row r="17" spans="1:20" x14ac:dyDescent="0.2">
      <c r="A17" t="str">
        <f t="shared" si="0"/>
        <v>BS</v>
      </c>
      <c r="B17" s="11">
        <v>1</v>
      </c>
      <c r="C17" t="str">
        <f t="shared" si="1"/>
        <v>1</v>
      </c>
      <c r="D17">
        <v>167</v>
      </c>
      <c r="E17" t="s">
        <v>330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3"/>
      <c r="R17" s="26"/>
      <c r="S17" s="3">
        <v>-218425.92893600001</v>
      </c>
      <c r="T17" s="18">
        <v>17</v>
      </c>
    </row>
    <row r="18" spans="1:20" x14ac:dyDescent="0.2">
      <c r="A18" t="str">
        <f t="shared" si="0"/>
        <v>BS</v>
      </c>
      <c r="B18" s="11">
        <v>2</v>
      </c>
      <c r="C18" t="str">
        <f t="shared" si="1"/>
        <v>2</v>
      </c>
      <c r="D18" t="s">
        <v>87</v>
      </c>
      <c r="E18" t="s">
        <v>88</v>
      </c>
      <c r="F18" t="s">
        <v>84</v>
      </c>
      <c r="G18" s="1">
        <v>0</v>
      </c>
      <c r="H18" s="1">
        <v>0</v>
      </c>
      <c r="I18" s="1">
        <v>1665858.38</v>
      </c>
      <c r="J18" s="1">
        <v>0</v>
      </c>
      <c r="K18" s="1">
        <v>3134142</v>
      </c>
      <c r="L18" s="1">
        <v>0</v>
      </c>
      <c r="M18" s="1">
        <v>4800000.38</v>
      </c>
      <c r="N18" s="1">
        <v>0</v>
      </c>
      <c r="O18" s="28">
        <v>4800000.38</v>
      </c>
      <c r="P18" s="1">
        <v>0</v>
      </c>
      <c r="Q18" s="3">
        <f t="shared" si="2"/>
        <v>4800000.38</v>
      </c>
      <c r="R18" s="26"/>
      <c r="S18" s="3">
        <f>VLOOKUP(D18,'[1]TB as of 31.12.2022 vs 1003'!A:N,14,0)</f>
        <v>6574538.3799999999</v>
      </c>
      <c r="T18" s="18">
        <v>1</v>
      </c>
    </row>
    <row r="19" spans="1:20" x14ac:dyDescent="0.2">
      <c r="A19" t="str">
        <f t="shared" si="0"/>
        <v>BS</v>
      </c>
      <c r="B19" s="11">
        <v>2</v>
      </c>
      <c r="C19" t="str">
        <f t="shared" si="1"/>
        <v>2</v>
      </c>
      <c r="D19" t="s">
        <v>89</v>
      </c>
      <c r="E19" t="s">
        <v>90</v>
      </c>
      <c r="F19" t="s">
        <v>84</v>
      </c>
      <c r="G19" s="1">
        <v>2792.1</v>
      </c>
      <c r="H19" s="1">
        <v>0</v>
      </c>
      <c r="I19" s="1">
        <v>3955.92</v>
      </c>
      <c r="J19" s="1">
        <v>0</v>
      </c>
      <c r="K19" s="1">
        <v>0</v>
      </c>
      <c r="L19" s="1">
        <v>0</v>
      </c>
      <c r="M19" s="1">
        <v>3955.92</v>
      </c>
      <c r="N19" s="1">
        <v>0</v>
      </c>
      <c r="O19" s="28">
        <v>3955.92</v>
      </c>
      <c r="P19" s="1">
        <v>0</v>
      </c>
      <c r="Q19" s="3">
        <f t="shared" si="2"/>
        <v>3955.92</v>
      </c>
      <c r="R19" s="26"/>
      <c r="S19" s="3">
        <f>VLOOKUP(D19,'[1]TB as of 31.12.2022 vs 1003'!A:N,14,0)</f>
        <v>3955.92</v>
      </c>
      <c r="T19" s="18">
        <v>1</v>
      </c>
    </row>
    <row r="20" spans="1:20" x14ac:dyDescent="0.2">
      <c r="A20" t="str">
        <f t="shared" si="0"/>
        <v>BS</v>
      </c>
      <c r="B20" s="11">
        <v>2</v>
      </c>
      <c r="C20" t="str">
        <f t="shared" si="1"/>
        <v>2</v>
      </c>
      <c r="D20" t="s">
        <v>91</v>
      </c>
      <c r="E20" t="s">
        <v>92</v>
      </c>
      <c r="F20" t="s">
        <v>84</v>
      </c>
      <c r="G20" s="1">
        <v>42674.39</v>
      </c>
      <c r="H20" s="1">
        <v>0</v>
      </c>
      <c r="I20" s="1">
        <v>42674.39</v>
      </c>
      <c r="J20" s="1">
        <v>0</v>
      </c>
      <c r="K20" s="1">
        <v>0</v>
      </c>
      <c r="L20" s="1">
        <v>0</v>
      </c>
      <c r="M20" s="1">
        <v>42674.39</v>
      </c>
      <c r="N20" s="1">
        <v>0</v>
      </c>
      <c r="O20" s="13">
        <v>42674.39</v>
      </c>
      <c r="P20" s="1">
        <v>0</v>
      </c>
      <c r="Q20" s="3">
        <f t="shared" si="2"/>
        <v>42674.39</v>
      </c>
      <c r="R20" s="26"/>
      <c r="S20" s="3">
        <f>VLOOKUP(D20,'[1]TB as of 31.12.2022 vs 1003'!A:N,14,0)</f>
        <v>42674.39</v>
      </c>
      <c r="T20" s="18">
        <v>2</v>
      </c>
    </row>
    <row r="21" spans="1:20" x14ac:dyDescent="0.2">
      <c r="A21" t="str">
        <f t="shared" si="0"/>
        <v>BS</v>
      </c>
      <c r="B21" s="11">
        <v>2</v>
      </c>
      <c r="C21" t="str">
        <f t="shared" si="1"/>
        <v>2</v>
      </c>
      <c r="D21" t="s">
        <v>93</v>
      </c>
      <c r="E21" t="s">
        <v>94</v>
      </c>
      <c r="F21" t="s">
        <v>84</v>
      </c>
      <c r="G21" s="1">
        <v>31210.41</v>
      </c>
      <c r="H21" s="1">
        <v>0</v>
      </c>
      <c r="I21" s="1">
        <v>31210.41</v>
      </c>
      <c r="J21" s="1">
        <v>0</v>
      </c>
      <c r="K21" s="1">
        <v>0</v>
      </c>
      <c r="L21" s="1">
        <v>0</v>
      </c>
      <c r="M21" s="1">
        <v>31210.41</v>
      </c>
      <c r="N21" s="1">
        <v>0</v>
      </c>
      <c r="O21" s="13">
        <v>31210.41</v>
      </c>
      <c r="P21" s="1">
        <v>0</v>
      </c>
      <c r="Q21" s="3">
        <f t="shared" si="2"/>
        <v>31210.41</v>
      </c>
      <c r="R21" s="26"/>
      <c r="S21" s="3">
        <f>VLOOKUP(D21,'[1]TB as of 31.12.2022 vs 1003'!A:N,14,0)</f>
        <v>31210.41</v>
      </c>
      <c r="T21" s="18">
        <v>2</v>
      </c>
    </row>
    <row r="22" spans="1:20" x14ac:dyDescent="0.2">
      <c r="A22" t="str">
        <f t="shared" si="0"/>
        <v>BS</v>
      </c>
      <c r="B22" s="11">
        <v>2</v>
      </c>
      <c r="C22" t="str">
        <f t="shared" si="1"/>
        <v>2</v>
      </c>
      <c r="D22" t="s">
        <v>95</v>
      </c>
      <c r="E22" t="s">
        <v>96</v>
      </c>
      <c r="F22" t="s">
        <v>84</v>
      </c>
      <c r="G22" s="1">
        <v>1167993.3</v>
      </c>
      <c r="H22" s="1">
        <v>0</v>
      </c>
      <c r="I22" s="1">
        <v>1354389.84</v>
      </c>
      <c r="J22" s="1">
        <v>89450.71</v>
      </c>
      <c r="K22" s="1">
        <v>0</v>
      </c>
      <c r="L22" s="1">
        <v>0</v>
      </c>
      <c r="M22" s="1">
        <v>1354389.84</v>
      </c>
      <c r="N22" s="1">
        <v>89450.71</v>
      </c>
      <c r="O22" s="13">
        <v>1264939.1299999999</v>
      </c>
      <c r="P22" s="1">
        <v>0</v>
      </c>
      <c r="Q22" s="3">
        <f t="shared" si="2"/>
        <v>1264939.1299999999</v>
      </c>
      <c r="R22" s="26"/>
      <c r="S22" s="3">
        <f>VLOOKUP(D22,'[1]TB as of 31.12.2022 vs 1003'!A:N,14,0)</f>
        <v>1264939.1299999999</v>
      </c>
      <c r="T22" s="18">
        <v>2</v>
      </c>
    </row>
    <row r="23" spans="1:20" x14ac:dyDescent="0.2">
      <c r="A23" t="str">
        <f t="shared" si="0"/>
        <v>BS</v>
      </c>
      <c r="B23" s="11">
        <v>2</v>
      </c>
      <c r="C23" t="str">
        <f t="shared" si="1"/>
        <v>2</v>
      </c>
      <c r="D23" t="s">
        <v>97</v>
      </c>
      <c r="E23" t="s">
        <v>98</v>
      </c>
      <c r="F23" t="s">
        <v>84</v>
      </c>
      <c r="G23" s="1">
        <v>302911.90000000002</v>
      </c>
      <c r="H23" s="1">
        <v>0</v>
      </c>
      <c r="I23" s="1">
        <v>435739.26</v>
      </c>
      <c r="J23" s="1">
        <v>0</v>
      </c>
      <c r="K23" s="1">
        <v>3283.45</v>
      </c>
      <c r="L23" s="1">
        <v>0</v>
      </c>
      <c r="M23" s="1">
        <v>439022.71</v>
      </c>
      <c r="N23" s="1">
        <v>0</v>
      </c>
      <c r="O23" s="13">
        <v>439022.71</v>
      </c>
      <c r="P23" s="1">
        <v>0</v>
      </c>
      <c r="Q23" s="3">
        <f t="shared" si="2"/>
        <v>439022.71</v>
      </c>
      <c r="R23" s="26"/>
      <c r="S23" s="3">
        <f>VLOOKUP(D23,'[1]TB as of 31.12.2022 vs 1003'!A:N,14,0)</f>
        <v>439022.71</v>
      </c>
      <c r="T23" s="18">
        <v>2</v>
      </c>
    </row>
    <row r="24" spans="1:20" x14ac:dyDescent="0.2">
      <c r="A24" t="str">
        <f t="shared" si="0"/>
        <v>BS</v>
      </c>
      <c r="B24" s="11">
        <v>2</v>
      </c>
      <c r="C24" t="str">
        <f t="shared" si="1"/>
        <v>2</v>
      </c>
      <c r="D24" t="s">
        <v>99</v>
      </c>
      <c r="E24" t="s">
        <v>100</v>
      </c>
      <c r="F24" t="s">
        <v>84</v>
      </c>
      <c r="G24" s="1">
        <v>960153.81</v>
      </c>
      <c r="H24" s="1">
        <v>0</v>
      </c>
      <c r="I24" s="1">
        <v>960153.81</v>
      </c>
      <c r="J24" s="1">
        <v>0</v>
      </c>
      <c r="K24" s="1">
        <v>0</v>
      </c>
      <c r="L24" s="1">
        <v>960153.81</v>
      </c>
      <c r="M24" s="1">
        <v>960153.81</v>
      </c>
      <c r="N24" s="1">
        <v>960153.81</v>
      </c>
      <c r="O24" s="1">
        <v>0</v>
      </c>
      <c r="P24" s="1">
        <v>0</v>
      </c>
      <c r="Q24" s="3">
        <f t="shared" si="2"/>
        <v>0</v>
      </c>
      <c r="R24" s="26"/>
      <c r="S24" s="3">
        <f>VLOOKUP(D24,'[1]TB as of 31.12.2022 vs 1003'!A:N,14,0)</f>
        <v>0</v>
      </c>
      <c r="T24" s="18">
        <v>0</v>
      </c>
    </row>
    <row r="25" spans="1:20" x14ac:dyDescent="0.2">
      <c r="A25" t="str">
        <f t="shared" si="0"/>
        <v>BS</v>
      </c>
      <c r="B25" s="11">
        <v>2</v>
      </c>
      <c r="C25" t="str">
        <f t="shared" si="1"/>
        <v>2</v>
      </c>
      <c r="D25" t="s">
        <v>101</v>
      </c>
      <c r="E25" t="s">
        <v>102</v>
      </c>
      <c r="F25" t="s">
        <v>84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-2925</v>
      </c>
      <c r="M25" s="1">
        <v>0</v>
      </c>
      <c r="N25" s="1">
        <v>-2925</v>
      </c>
      <c r="O25" s="1">
        <v>2925</v>
      </c>
      <c r="P25" s="1">
        <v>0</v>
      </c>
      <c r="Q25" s="3">
        <f t="shared" si="2"/>
        <v>2925</v>
      </c>
      <c r="R25" s="26"/>
      <c r="S25" s="3">
        <f>VLOOKUP(D25,'[1]TB as of 31.12.2022 vs 1003'!A:N,14,0)</f>
        <v>0</v>
      </c>
      <c r="T25" s="18">
        <v>3</v>
      </c>
    </row>
    <row r="26" spans="1:20" x14ac:dyDescent="0.2">
      <c r="A26" t="str">
        <f t="shared" si="0"/>
        <v>BS</v>
      </c>
      <c r="B26" s="11">
        <v>2</v>
      </c>
      <c r="C26" t="str">
        <f t="shared" si="1"/>
        <v>2</v>
      </c>
      <c r="D26" t="s">
        <v>103</v>
      </c>
      <c r="E26" t="s">
        <v>104</v>
      </c>
      <c r="F26" t="s">
        <v>70</v>
      </c>
      <c r="G26" s="1">
        <v>0</v>
      </c>
      <c r="H26" s="1">
        <v>2792.1</v>
      </c>
      <c r="I26" s="1">
        <v>0</v>
      </c>
      <c r="J26" s="1">
        <v>2872.75</v>
      </c>
      <c r="K26" s="1">
        <v>0</v>
      </c>
      <c r="L26" s="1">
        <v>32.33</v>
      </c>
      <c r="M26" s="1">
        <v>0</v>
      </c>
      <c r="N26" s="1">
        <v>2905.08</v>
      </c>
      <c r="O26" s="1">
        <v>0</v>
      </c>
      <c r="P26" s="28">
        <v>2905.08</v>
      </c>
      <c r="Q26" s="3">
        <f t="shared" si="2"/>
        <v>-2905.08</v>
      </c>
      <c r="R26" s="26"/>
      <c r="S26" s="3">
        <f>VLOOKUP(D26,'[1]TB as of 31.12.2022 vs 1003'!A:N,14,0)</f>
        <v>-2905.08</v>
      </c>
      <c r="T26" s="18">
        <v>1</v>
      </c>
    </row>
    <row r="27" spans="1:20" x14ac:dyDescent="0.2">
      <c r="A27" t="str">
        <f t="shared" si="0"/>
        <v>BS</v>
      </c>
      <c r="B27" s="11">
        <v>2</v>
      </c>
      <c r="C27" t="str">
        <f t="shared" si="1"/>
        <v>2</v>
      </c>
      <c r="D27" t="s">
        <v>105</v>
      </c>
      <c r="E27" t="s">
        <v>106</v>
      </c>
      <c r="F27" t="s">
        <v>70</v>
      </c>
      <c r="G27" s="1">
        <v>0</v>
      </c>
      <c r="H27" s="1">
        <v>833929.5</v>
      </c>
      <c r="I27" s="1">
        <v>89260.71</v>
      </c>
      <c r="J27" s="1">
        <v>972557.82</v>
      </c>
      <c r="K27" s="1">
        <v>0</v>
      </c>
      <c r="L27" s="1">
        <v>13815.51</v>
      </c>
      <c r="M27" s="1">
        <v>89260.71</v>
      </c>
      <c r="N27" s="1">
        <v>986373.33</v>
      </c>
      <c r="O27" s="1">
        <v>0</v>
      </c>
      <c r="P27" s="13">
        <v>897112.62</v>
      </c>
      <c r="Q27" s="3">
        <f t="shared" si="2"/>
        <v>-897112.62</v>
      </c>
      <c r="R27" s="26"/>
      <c r="S27" s="3">
        <f>VLOOKUP(D27,'[1]TB as of 31.12.2022 vs 1003'!A:N,14,0)</f>
        <v>-897112.62</v>
      </c>
      <c r="T27" s="18">
        <v>2</v>
      </c>
    </row>
    <row r="28" spans="1:20" x14ac:dyDescent="0.2">
      <c r="A28" t="str">
        <f t="shared" si="0"/>
        <v>BS</v>
      </c>
      <c r="B28" s="11">
        <v>2</v>
      </c>
      <c r="C28" t="str">
        <f t="shared" si="1"/>
        <v>2</v>
      </c>
      <c r="D28" t="s">
        <v>107</v>
      </c>
      <c r="E28" t="s">
        <v>108</v>
      </c>
      <c r="F28" t="s">
        <v>70</v>
      </c>
      <c r="G28" s="1">
        <v>0</v>
      </c>
      <c r="H28" s="1">
        <v>132640.6</v>
      </c>
      <c r="I28" s="1">
        <v>0</v>
      </c>
      <c r="J28" s="1">
        <v>182827.61</v>
      </c>
      <c r="K28" s="1">
        <v>0</v>
      </c>
      <c r="L28" s="1">
        <v>7273.1</v>
      </c>
      <c r="M28" s="1">
        <v>0</v>
      </c>
      <c r="N28" s="1">
        <v>190100.71</v>
      </c>
      <c r="O28" s="1">
        <v>0</v>
      </c>
      <c r="P28" s="13">
        <v>190100.71</v>
      </c>
      <c r="Q28" s="3">
        <f t="shared" si="2"/>
        <v>-190100.71</v>
      </c>
      <c r="R28" s="26"/>
      <c r="S28" s="3">
        <f>VLOOKUP(D28,'[1]TB as of 31.12.2022 vs 1003'!A:N,14,0)</f>
        <v>-190100.71</v>
      </c>
      <c r="T28" s="18">
        <v>2</v>
      </c>
    </row>
    <row r="29" spans="1:20" x14ac:dyDescent="0.2">
      <c r="A29" t="str">
        <f t="shared" si="0"/>
        <v>BS</v>
      </c>
      <c r="B29" s="11">
        <v>2</v>
      </c>
      <c r="C29" t="str">
        <f t="shared" si="1"/>
        <v>2</v>
      </c>
      <c r="D29" t="s">
        <v>109</v>
      </c>
      <c r="E29" t="s">
        <v>110</v>
      </c>
      <c r="F29" t="s">
        <v>70</v>
      </c>
      <c r="G29" s="1">
        <v>0</v>
      </c>
      <c r="H29" s="1">
        <v>25153.81</v>
      </c>
      <c r="I29" s="1">
        <v>0</v>
      </c>
      <c r="J29" s="1">
        <v>25153.81</v>
      </c>
      <c r="K29" s="1">
        <v>25153.81</v>
      </c>
      <c r="L29" s="1">
        <v>0</v>
      </c>
      <c r="M29" s="1">
        <v>25153.81</v>
      </c>
      <c r="N29" s="1">
        <v>25153.81</v>
      </c>
      <c r="O29" s="1">
        <v>0</v>
      </c>
      <c r="P29" s="1">
        <v>0</v>
      </c>
      <c r="Q29" s="3">
        <f t="shared" si="2"/>
        <v>0</v>
      </c>
      <c r="R29" s="26"/>
      <c r="S29" s="3">
        <f>VLOOKUP(D29,'[1]TB as of 31.12.2022 vs 1003'!A:N,14,0)</f>
        <v>0</v>
      </c>
      <c r="T29" s="18">
        <v>0</v>
      </c>
    </row>
    <row r="30" spans="1:20" x14ac:dyDescent="0.2">
      <c r="A30" t="str">
        <f t="shared" si="0"/>
        <v>BS</v>
      </c>
      <c r="B30" s="11">
        <v>3</v>
      </c>
      <c r="C30" t="str">
        <f t="shared" si="1"/>
        <v>3</v>
      </c>
      <c r="D30" t="s">
        <v>111</v>
      </c>
      <c r="E30" t="s">
        <v>112</v>
      </c>
      <c r="F30" t="s">
        <v>84</v>
      </c>
      <c r="G30" s="1">
        <v>5337.05</v>
      </c>
      <c r="H30" s="1">
        <v>0</v>
      </c>
      <c r="I30" s="1">
        <v>32724.94</v>
      </c>
      <c r="J30" s="1">
        <v>32095.53</v>
      </c>
      <c r="K30" s="1">
        <v>2723.92</v>
      </c>
      <c r="L30" s="1">
        <v>2176.87</v>
      </c>
      <c r="M30" s="1">
        <v>35448.86</v>
      </c>
      <c r="N30" s="1">
        <v>34272.400000000001</v>
      </c>
      <c r="O30" s="29">
        <v>1176.46</v>
      </c>
      <c r="P30" s="1">
        <v>0</v>
      </c>
      <c r="Q30" s="3">
        <f t="shared" si="2"/>
        <v>1176.46</v>
      </c>
      <c r="R30" s="26"/>
      <c r="S30" s="3">
        <f>VLOOKUP(D30,'[1]TB as of 31.12.2022 vs 1003'!A:N,14,0)</f>
        <v>0</v>
      </c>
      <c r="T30" s="18">
        <v>4</v>
      </c>
    </row>
    <row r="31" spans="1:20" x14ac:dyDescent="0.2">
      <c r="A31" t="str">
        <f t="shared" si="0"/>
        <v>BS</v>
      </c>
      <c r="B31" s="11">
        <v>3</v>
      </c>
      <c r="C31" t="str">
        <f t="shared" si="1"/>
        <v>3</v>
      </c>
      <c r="D31" t="s">
        <v>113</v>
      </c>
      <c r="E31" t="s">
        <v>114</v>
      </c>
      <c r="F31" t="s">
        <v>84</v>
      </c>
      <c r="G31" s="1">
        <v>0</v>
      </c>
      <c r="H31" s="1">
        <v>0</v>
      </c>
      <c r="I31" s="1">
        <v>1774538</v>
      </c>
      <c r="J31" s="1">
        <v>0</v>
      </c>
      <c r="K31" s="1">
        <v>0</v>
      </c>
      <c r="L31" s="1">
        <v>0</v>
      </c>
      <c r="M31" s="1">
        <v>1774538</v>
      </c>
      <c r="N31" s="1">
        <v>0</v>
      </c>
      <c r="O31" s="29">
        <v>1774538</v>
      </c>
      <c r="P31" s="1">
        <v>0</v>
      </c>
      <c r="Q31" s="3">
        <f t="shared" si="2"/>
        <v>1774538</v>
      </c>
      <c r="R31" s="26"/>
      <c r="S31" s="3">
        <f>VLOOKUP(D31,'[1]TB as of 31.12.2022 vs 1003'!A:N,14,0)</f>
        <v>0</v>
      </c>
      <c r="T31" s="18">
        <v>4</v>
      </c>
    </row>
    <row r="32" spans="1:20" x14ac:dyDescent="0.2">
      <c r="A32" t="str">
        <f t="shared" si="0"/>
        <v>BS</v>
      </c>
      <c r="B32" s="11">
        <v>3</v>
      </c>
      <c r="C32" t="str">
        <f t="shared" si="1"/>
        <v>3</v>
      </c>
      <c r="D32" t="s">
        <v>115</v>
      </c>
      <c r="E32" t="s">
        <v>116</v>
      </c>
      <c r="F32" t="s">
        <v>84</v>
      </c>
      <c r="G32" s="1">
        <v>53984.98</v>
      </c>
      <c r="H32" s="1">
        <v>0</v>
      </c>
      <c r="I32" s="1">
        <v>4631185.62</v>
      </c>
      <c r="J32" s="1">
        <v>3470688.72</v>
      </c>
      <c r="K32" s="1">
        <v>4172302.39</v>
      </c>
      <c r="L32" s="1">
        <v>5036928.83</v>
      </c>
      <c r="M32" s="1">
        <v>8803488.0099999998</v>
      </c>
      <c r="N32" s="1">
        <v>8507617.5500000007</v>
      </c>
      <c r="O32" s="29">
        <v>295870.46000000002</v>
      </c>
      <c r="P32" s="1">
        <v>0</v>
      </c>
      <c r="Q32" s="3">
        <f t="shared" si="2"/>
        <v>295870.46000000002</v>
      </c>
      <c r="R32" s="26"/>
      <c r="S32" s="3">
        <f>VLOOKUP(D32,'[1]TB as of 31.12.2022 vs 1003'!A:N,14,0)</f>
        <v>263927.37</v>
      </c>
      <c r="T32" s="18">
        <v>4</v>
      </c>
    </row>
    <row r="33" spans="1:20" x14ac:dyDescent="0.2">
      <c r="A33" t="str">
        <f t="shared" si="0"/>
        <v>BS</v>
      </c>
      <c r="B33" s="11">
        <v>3</v>
      </c>
      <c r="C33" t="str">
        <f t="shared" si="1"/>
        <v>3</v>
      </c>
      <c r="D33" t="s">
        <v>117</v>
      </c>
      <c r="E33" t="s">
        <v>118</v>
      </c>
      <c r="F33" t="s">
        <v>84</v>
      </c>
      <c r="G33" s="1">
        <v>0</v>
      </c>
      <c r="H33" s="1">
        <v>0</v>
      </c>
      <c r="I33" s="1">
        <v>5.0199999999999996</v>
      </c>
      <c r="J33" s="1">
        <v>0</v>
      </c>
      <c r="K33" s="1">
        <v>160</v>
      </c>
      <c r="L33" s="1">
        <v>0</v>
      </c>
      <c r="M33" s="1">
        <v>165.02</v>
      </c>
      <c r="N33" s="1">
        <v>0</v>
      </c>
      <c r="O33" s="29">
        <v>165.02</v>
      </c>
      <c r="P33" s="1">
        <v>0</v>
      </c>
      <c r="Q33" s="3">
        <f t="shared" si="2"/>
        <v>165.02</v>
      </c>
      <c r="R33" s="26"/>
      <c r="S33" s="3">
        <f>VLOOKUP(D33,'[1]TB as of 31.12.2022 vs 1003'!A:N,14,0)</f>
        <v>165.02</v>
      </c>
      <c r="T33" s="18">
        <v>4</v>
      </c>
    </row>
    <row r="34" spans="1:20" x14ac:dyDescent="0.2">
      <c r="A34" t="str">
        <f t="shared" si="0"/>
        <v>BS</v>
      </c>
      <c r="B34" s="11">
        <v>4</v>
      </c>
      <c r="C34" t="str">
        <f t="shared" si="1"/>
        <v>4</v>
      </c>
      <c r="D34" t="s">
        <v>119</v>
      </c>
      <c r="E34" t="s">
        <v>120</v>
      </c>
      <c r="F34" t="s">
        <v>70</v>
      </c>
      <c r="G34" s="1">
        <v>0</v>
      </c>
      <c r="H34" s="1">
        <v>898980.19</v>
      </c>
      <c r="I34" s="1">
        <v>11640984.779999999</v>
      </c>
      <c r="J34" s="1">
        <v>16925513.16</v>
      </c>
      <c r="K34" s="1">
        <v>2007677.18</v>
      </c>
      <c r="L34" s="1">
        <v>5315909.33</v>
      </c>
      <c r="M34" s="1">
        <v>13648661.960000001</v>
      </c>
      <c r="N34" s="1">
        <v>22241422.489999998</v>
      </c>
      <c r="O34" s="1">
        <v>0</v>
      </c>
      <c r="P34" s="30">
        <v>8592760.5299999993</v>
      </c>
      <c r="Q34" s="3">
        <f t="shared" si="2"/>
        <v>-8592760.5299999993</v>
      </c>
      <c r="R34" s="26"/>
      <c r="S34" s="3">
        <f>VLOOKUP(D34,'[1]TB as of 31.12.2022 vs 1003'!A:N,14,0)</f>
        <v>-8627837.9199999999</v>
      </c>
      <c r="T34" s="18">
        <v>10</v>
      </c>
    </row>
    <row r="35" spans="1:20" x14ac:dyDescent="0.2">
      <c r="A35" t="str">
        <f t="shared" si="0"/>
        <v>BS</v>
      </c>
      <c r="B35" s="11">
        <v>4</v>
      </c>
      <c r="C35" t="str">
        <f t="shared" si="1"/>
        <v>4</v>
      </c>
      <c r="D35" t="s">
        <v>121</v>
      </c>
      <c r="E35" t="s">
        <v>122</v>
      </c>
      <c r="F35" t="s">
        <v>70</v>
      </c>
      <c r="G35" s="1">
        <v>0</v>
      </c>
      <c r="H35" s="1">
        <v>476451.12</v>
      </c>
      <c r="I35" s="1">
        <v>0</v>
      </c>
      <c r="J35" s="1">
        <v>457624.78</v>
      </c>
      <c r="K35" s="1">
        <v>0</v>
      </c>
      <c r="L35" s="1">
        <v>159414.79</v>
      </c>
      <c r="M35" s="1">
        <v>0</v>
      </c>
      <c r="N35" s="1">
        <v>617039.56999999995</v>
      </c>
      <c r="O35" s="1">
        <v>0</v>
      </c>
      <c r="P35" s="30">
        <v>617039.56999999995</v>
      </c>
      <c r="Q35" s="3">
        <f t="shared" si="2"/>
        <v>-617039.56999999995</v>
      </c>
      <c r="R35" s="26"/>
      <c r="S35" s="3">
        <f>VLOOKUP(D35,'[1]TB as of 31.12.2022 vs 1003'!A:N,14,0)</f>
        <v>-617039.56999999995</v>
      </c>
      <c r="T35" s="18">
        <v>10</v>
      </c>
    </row>
    <row r="36" spans="1:20" x14ac:dyDescent="0.2">
      <c r="A36" t="str">
        <f t="shared" si="0"/>
        <v>BS</v>
      </c>
      <c r="B36" s="11">
        <v>4</v>
      </c>
      <c r="C36" t="str">
        <f t="shared" si="1"/>
        <v>4</v>
      </c>
      <c r="D36" t="s">
        <v>123</v>
      </c>
      <c r="E36" t="s">
        <v>124</v>
      </c>
      <c r="F36" t="s">
        <v>84</v>
      </c>
      <c r="G36" s="1">
        <v>52449.56</v>
      </c>
      <c r="H36" s="1">
        <v>0</v>
      </c>
      <c r="I36" s="1">
        <v>19802.96</v>
      </c>
      <c r="J36" s="1">
        <v>0</v>
      </c>
      <c r="K36" s="1">
        <v>0</v>
      </c>
      <c r="L36" s="1">
        <v>0</v>
      </c>
      <c r="M36" s="1">
        <v>19802.96</v>
      </c>
      <c r="N36" s="1">
        <v>0</v>
      </c>
      <c r="O36" s="29">
        <v>19802.96</v>
      </c>
      <c r="P36" s="1">
        <v>0</v>
      </c>
      <c r="Q36" s="3">
        <f t="shared" si="2"/>
        <v>19802.96</v>
      </c>
      <c r="R36" s="26"/>
      <c r="S36" s="3">
        <f>VLOOKUP(D36,'[1]TB as of 31.12.2022 vs 1003'!A:N,14,0)</f>
        <v>19802.96</v>
      </c>
      <c r="T36" s="18">
        <v>4</v>
      </c>
    </row>
    <row r="37" spans="1:20" x14ac:dyDescent="0.2">
      <c r="A37" t="str">
        <f t="shared" si="0"/>
        <v>BS</v>
      </c>
      <c r="B37" s="11">
        <v>4</v>
      </c>
      <c r="C37" t="str">
        <f t="shared" si="1"/>
        <v>4</v>
      </c>
      <c r="D37" t="s">
        <v>125</v>
      </c>
      <c r="E37" t="s">
        <v>126</v>
      </c>
      <c r="F37" t="s">
        <v>84</v>
      </c>
      <c r="G37" s="1">
        <v>0</v>
      </c>
      <c r="H37" s="1">
        <v>0</v>
      </c>
      <c r="I37" s="1">
        <v>9762.31</v>
      </c>
      <c r="J37" s="1">
        <v>0</v>
      </c>
      <c r="K37" s="1">
        <v>-6548.02</v>
      </c>
      <c r="L37" s="1">
        <v>0</v>
      </c>
      <c r="M37" s="1">
        <v>3214.29</v>
      </c>
      <c r="N37" s="1">
        <v>0</v>
      </c>
      <c r="O37" s="31">
        <v>3214.29</v>
      </c>
      <c r="P37" s="1">
        <v>0</v>
      </c>
      <c r="Q37" s="3">
        <f t="shared" si="2"/>
        <v>3214.29</v>
      </c>
      <c r="R37" s="26"/>
      <c r="S37" s="3">
        <f>VLOOKUP(D37,'[1]TB as of 31.12.2022 vs 1003'!A:N,14,0)</f>
        <v>3214.29</v>
      </c>
      <c r="T37" s="18">
        <v>5</v>
      </c>
    </row>
    <row r="38" spans="1:20" x14ac:dyDescent="0.2">
      <c r="A38" t="str">
        <f t="shared" si="0"/>
        <v>BS</v>
      </c>
      <c r="B38" s="11">
        <v>4</v>
      </c>
      <c r="C38" t="str">
        <f t="shared" si="1"/>
        <v>4</v>
      </c>
      <c r="D38" t="s">
        <v>127</v>
      </c>
      <c r="E38" t="s">
        <v>128</v>
      </c>
      <c r="F38" t="s">
        <v>84</v>
      </c>
      <c r="G38" s="1">
        <v>7668489.8300000001</v>
      </c>
      <c r="H38" s="1">
        <v>0</v>
      </c>
      <c r="I38" s="1">
        <v>33225720.190000001</v>
      </c>
      <c r="J38" s="1">
        <v>20983477.309999999</v>
      </c>
      <c r="K38" s="1">
        <v>8906131.6300000008</v>
      </c>
      <c r="L38" s="1">
        <v>2870789.63</v>
      </c>
      <c r="M38" s="1">
        <v>42131851.82</v>
      </c>
      <c r="N38" s="1">
        <v>23854266.940000001</v>
      </c>
      <c r="O38" s="31">
        <v>18277584.879999999</v>
      </c>
      <c r="P38" s="1">
        <v>0</v>
      </c>
      <c r="Q38" s="3">
        <f t="shared" si="2"/>
        <v>18277584.879999999</v>
      </c>
      <c r="R38" s="26"/>
      <c r="S38" s="3">
        <f>VLOOKUP(D38,'[1]TB as of 31.12.2022 vs 1003'!A:N,14,0)</f>
        <v>18277584.879999999</v>
      </c>
      <c r="T38" s="18">
        <v>5</v>
      </c>
    </row>
    <row r="39" spans="1:20" x14ac:dyDescent="0.2">
      <c r="A39" t="str">
        <f t="shared" si="0"/>
        <v>BS</v>
      </c>
      <c r="B39" s="11">
        <v>4</v>
      </c>
      <c r="C39" t="str">
        <f t="shared" si="1"/>
        <v>4</v>
      </c>
      <c r="D39" t="s">
        <v>129</v>
      </c>
      <c r="E39" t="s">
        <v>130</v>
      </c>
      <c r="F39" t="s">
        <v>84</v>
      </c>
      <c r="G39" s="1">
        <v>0</v>
      </c>
      <c r="H39" s="1">
        <v>0</v>
      </c>
      <c r="I39" s="1">
        <v>0</v>
      </c>
      <c r="J39" s="1">
        <v>0</v>
      </c>
      <c r="K39" s="1">
        <v>453322.31</v>
      </c>
      <c r="L39" s="1">
        <v>0</v>
      </c>
      <c r="M39" s="1">
        <v>453322.31</v>
      </c>
      <c r="N39" s="1">
        <v>0</v>
      </c>
      <c r="O39" s="31">
        <v>453322.31</v>
      </c>
      <c r="P39" s="1">
        <v>0</v>
      </c>
      <c r="Q39" s="3">
        <f t="shared" si="2"/>
        <v>453322.31</v>
      </c>
      <c r="R39" s="26"/>
      <c r="S39" s="3">
        <f>VLOOKUP(D39,'[1]TB as of 31.12.2022 vs 1003'!A:N,14,0)</f>
        <v>453322.31</v>
      </c>
      <c r="T39" s="18">
        <v>5</v>
      </c>
    </row>
    <row r="40" spans="1:20" x14ac:dyDescent="0.2">
      <c r="A40" t="str">
        <f t="shared" si="0"/>
        <v>BS</v>
      </c>
      <c r="B40" s="11">
        <v>4</v>
      </c>
      <c r="C40" t="str">
        <f t="shared" si="1"/>
        <v>4</v>
      </c>
      <c r="D40" t="s">
        <v>131</v>
      </c>
      <c r="E40" t="s">
        <v>132</v>
      </c>
      <c r="F40" t="s">
        <v>84</v>
      </c>
      <c r="G40" s="1">
        <v>1058752.19</v>
      </c>
      <c r="H40" s="1">
        <v>0</v>
      </c>
      <c r="I40" s="1">
        <v>524699.65</v>
      </c>
      <c r="J40" s="1">
        <v>0</v>
      </c>
      <c r="K40" s="1">
        <v>44618.22</v>
      </c>
      <c r="L40" s="1">
        <v>0</v>
      </c>
      <c r="M40" s="1">
        <v>569317.87</v>
      </c>
      <c r="N40" s="1">
        <v>0</v>
      </c>
      <c r="O40" s="31">
        <v>569317.87</v>
      </c>
      <c r="P40" s="1">
        <v>0</v>
      </c>
      <c r="Q40" s="3">
        <f t="shared" si="2"/>
        <v>569317.87</v>
      </c>
      <c r="R40" s="26"/>
      <c r="S40" s="3">
        <f>VLOOKUP(D40,'[1]TB as of 31.12.2022 vs 1003'!A:N,14,0)</f>
        <v>569317.87</v>
      </c>
      <c r="T40" s="18">
        <v>5</v>
      </c>
    </row>
    <row r="41" spans="1:20" x14ac:dyDescent="0.2">
      <c r="A41" t="str">
        <f t="shared" si="0"/>
        <v>BS</v>
      </c>
      <c r="B41" s="11">
        <v>4</v>
      </c>
      <c r="C41" t="str">
        <f t="shared" si="1"/>
        <v>4</v>
      </c>
      <c r="D41" t="s">
        <v>133</v>
      </c>
      <c r="E41" t="s">
        <v>134</v>
      </c>
      <c r="F41" t="s">
        <v>70</v>
      </c>
      <c r="G41" s="1">
        <v>0</v>
      </c>
      <c r="H41" s="1">
        <v>22443.5</v>
      </c>
      <c r="I41" s="1">
        <v>0</v>
      </c>
      <c r="J41" s="1">
        <v>22443.5</v>
      </c>
      <c r="K41" s="1">
        <v>0</v>
      </c>
      <c r="L41" s="1">
        <v>0</v>
      </c>
      <c r="M41" s="1">
        <v>0</v>
      </c>
      <c r="N41" s="1">
        <v>22443.5</v>
      </c>
      <c r="O41" s="1">
        <v>0</v>
      </c>
      <c r="P41" s="30">
        <v>22443.5</v>
      </c>
      <c r="Q41" s="3">
        <f t="shared" si="2"/>
        <v>-22443.5</v>
      </c>
      <c r="R41" s="26"/>
      <c r="S41" s="3">
        <f>VLOOKUP(D41,'[1]TB as of 31.12.2022 vs 1003'!A:N,14,0)</f>
        <v>-30</v>
      </c>
      <c r="T41" s="18">
        <v>10</v>
      </c>
    </row>
    <row r="42" spans="1:20" x14ac:dyDescent="0.2">
      <c r="A42" t="str">
        <f t="shared" si="0"/>
        <v>BS</v>
      </c>
      <c r="B42" s="11">
        <v>4</v>
      </c>
      <c r="C42" t="str">
        <f t="shared" si="1"/>
        <v>4</v>
      </c>
      <c r="D42" t="s">
        <v>135</v>
      </c>
      <c r="E42" t="s">
        <v>136</v>
      </c>
      <c r="F42" t="s">
        <v>70</v>
      </c>
      <c r="G42" s="1">
        <v>0</v>
      </c>
      <c r="H42" s="1">
        <v>321139.86</v>
      </c>
      <c r="I42" s="1">
        <v>7437244.3300000001</v>
      </c>
      <c r="J42" s="1">
        <v>8228960.8600000003</v>
      </c>
      <c r="K42" s="1">
        <v>1251646</v>
      </c>
      <c r="L42" s="1">
        <v>1279619</v>
      </c>
      <c r="M42" s="1">
        <v>8688890.3300000001</v>
      </c>
      <c r="N42" s="1">
        <v>9508579.8599999994</v>
      </c>
      <c r="O42" s="1">
        <v>0</v>
      </c>
      <c r="P42" s="32">
        <v>819689.53</v>
      </c>
      <c r="Q42" s="3">
        <f t="shared" si="2"/>
        <v>-819689.53</v>
      </c>
      <c r="R42" s="26"/>
      <c r="S42" s="3">
        <f>VLOOKUP(D42,'[1]TB as of 31.12.2022 vs 1003'!A:N,14,0)</f>
        <v>-819689.53</v>
      </c>
      <c r="T42" s="18">
        <v>14</v>
      </c>
    </row>
    <row r="43" spans="1:20" x14ac:dyDescent="0.2">
      <c r="A43" t="str">
        <f t="shared" si="0"/>
        <v>BS</v>
      </c>
      <c r="B43" s="11">
        <v>4</v>
      </c>
      <c r="C43" t="str">
        <f t="shared" si="1"/>
        <v>4</v>
      </c>
      <c r="D43" t="s">
        <v>137</v>
      </c>
      <c r="E43" t="s">
        <v>138</v>
      </c>
      <c r="F43" t="s">
        <v>70</v>
      </c>
      <c r="G43" s="1">
        <v>0</v>
      </c>
      <c r="H43" s="1">
        <v>3553.83</v>
      </c>
      <c r="I43" s="1">
        <v>12145.67</v>
      </c>
      <c r="J43" s="1">
        <v>12144.83</v>
      </c>
      <c r="K43" s="1">
        <v>0</v>
      </c>
      <c r="L43" s="1">
        <v>0</v>
      </c>
      <c r="M43" s="1">
        <v>12145.67</v>
      </c>
      <c r="N43" s="1">
        <v>12144.83</v>
      </c>
      <c r="O43" s="1">
        <v>0</v>
      </c>
      <c r="P43" s="1">
        <v>-0.84</v>
      </c>
      <c r="Q43" s="3">
        <f t="shared" si="2"/>
        <v>0.84</v>
      </c>
      <c r="R43" s="26"/>
      <c r="S43" s="3">
        <f>VLOOKUP(D43,'[1]TB as of 31.12.2022 vs 1003'!A:N,14,0)</f>
        <v>0.84</v>
      </c>
      <c r="T43" s="18">
        <v>7</v>
      </c>
    </row>
    <row r="44" spans="1:20" x14ac:dyDescent="0.2">
      <c r="A44" t="str">
        <f t="shared" si="0"/>
        <v>BS</v>
      </c>
      <c r="B44" s="11">
        <v>4</v>
      </c>
      <c r="C44" t="str">
        <f t="shared" si="1"/>
        <v>4</v>
      </c>
      <c r="D44" t="s">
        <v>139</v>
      </c>
      <c r="E44" t="s">
        <v>140</v>
      </c>
      <c r="F44" t="s">
        <v>84</v>
      </c>
      <c r="G44" s="1">
        <v>3000</v>
      </c>
      <c r="H44" s="1">
        <v>0</v>
      </c>
      <c r="I44" s="1">
        <v>3000</v>
      </c>
      <c r="J44" s="1">
        <v>0</v>
      </c>
      <c r="K44" s="1">
        <v>0</v>
      </c>
      <c r="L44" s="1">
        <v>0</v>
      </c>
      <c r="M44" s="1">
        <v>3000</v>
      </c>
      <c r="N44" s="1">
        <v>0</v>
      </c>
      <c r="O44" s="33">
        <v>3000</v>
      </c>
      <c r="P44" s="1">
        <v>0</v>
      </c>
      <c r="Q44" s="3">
        <f t="shared" si="2"/>
        <v>3000</v>
      </c>
      <c r="R44" s="26"/>
      <c r="S44" s="3">
        <f>VLOOKUP(D44,'[1]TB as of 31.12.2022 vs 1003'!A:N,14,0)</f>
        <v>0</v>
      </c>
      <c r="T44" s="18">
        <v>7</v>
      </c>
    </row>
    <row r="45" spans="1:20" x14ac:dyDescent="0.2">
      <c r="A45" t="str">
        <f t="shared" si="0"/>
        <v>BS</v>
      </c>
      <c r="B45" s="11">
        <v>4</v>
      </c>
      <c r="C45" t="str">
        <f t="shared" si="1"/>
        <v>4</v>
      </c>
      <c r="D45" t="s">
        <v>141</v>
      </c>
      <c r="E45" t="s">
        <v>142</v>
      </c>
      <c r="F45" t="s">
        <v>70</v>
      </c>
      <c r="G45" s="1">
        <v>0</v>
      </c>
      <c r="H45" s="1">
        <v>0</v>
      </c>
      <c r="I45" s="1">
        <v>12679</v>
      </c>
      <c r="J45" s="1">
        <v>12679</v>
      </c>
      <c r="K45" s="1">
        <v>1588</v>
      </c>
      <c r="L45" s="1">
        <v>1588</v>
      </c>
      <c r="M45" s="1">
        <v>14267</v>
      </c>
      <c r="N45" s="1">
        <v>14267</v>
      </c>
      <c r="O45" s="1">
        <v>0</v>
      </c>
      <c r="P45" s="1">
        <v>0</v>
      </c>
      <c r="Q45" s="3">
        <f t="shared" si="2"/>
        <v>0</v>
      </c>
      <c r="R45" s="26"/>
      <c r="S45" s="3">
        <f>VLOOKUP(D45,'[1]TB as of 31.12.2022 vs 1003'!A:N,14,0)</f>
        <v>0</v>
      </c>
      <c r="T45" s="18">
        <v>0</v>
      </c>
    </row>
    <row r="46" spans="1:20" x14ac:dyDescent="0.2">
      <c r="A46" t="str">
        <f t="shared" si="0"/>
        <v>BS</v>
      </c>
      <c r="B46" s="11">
        <v>4</v>
      </c>
      <c r="C46" t="str">
        <f t="shared" si="1"/>
        <v>4</v>
      </c>
      <c r="D46" t="s">
        <v>143</v>
      </c>
      <c r="E46" t="s">
        <v>144</v>
      </c>
      <c r="F46" t="s">
        <v>84</v>
      </c>
      <c r="G46" s="1">
        <v>52391.47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3">
        <f t="shared" si="2"/>
        <v>0</v>
      </c>
      <c r="R46" s="26"/>
      <c r="S46" s="3">
        <f>VLOOKUP(D46,'[1]TB as of 31.12.2022 vs 1003'!A:N,14,0)</f>
        <v>0</v>
      </c>
      <c r="T46" s="18">
        <v>0</v>
      </c>
    </row>
    <row r="47" spans="1:20" x14ac:dyDescent="0.2">
      <c r="A47" t="str">
        <f t="shared" si="0"/>
        <v>BS</v>
      </c>
      <c r="B47" s="11">
        <v>4</v>
      </c>
      <c r="C47" t="str">
        <f t="shared" si="1"/>
        <v>4</v>
      </c>
      <c r="D47" t="s">
        <v>145</v>
      </c>
      <c r="E47" t="s">
        <v>146</v>
      </c>
      <c r="F47" t="s">
        <v>70</v>
      </c>
      <c r="G47" s="1">
        <v>0</v>
      </c>
      <c r="H47" s="1">
        <v>268230</v>
      </c>
      <c r="I47" s="1">
        <v>1732872</v>
      </c>
      <c r="J47" s="1">
        <v>2341370</v>
      </c>
      <c r="K47" s="1">
        <v>609191</v>
      </c>
      <c r="L47" s="1">
        <v>328454</v>
      </c>
      <c r="M47" s="1">
        <v>2342063</v>
      </c>
      <c r="N47" s="1">
        <v>2669824</v>
      </c>
      <c r="O47" s="1">
        <v>0</v>
      </c>
      <c r="P47" s="32">
        <v>327761</v>
      </c>
      <c r="Q47" s="3">
        <f t="shared" si="2"/>
        <v>-327761</v>
      </c>
      <c r="R47" s="26"/>
      <c r="S47" s="3">
        <f>VLOOKUP(D47,'[1]TB as of 31.12.2022 vs 1003'!A:N,14,0)</f>
        <v>-328454</v>
      </c>
      <c r="T47" s="18">
        <v>14</v>
      </c>
    </row>
    <row r="48" spans="1:20" x14ac:dyDescent="0.2">
      <c r="A48" t="str">
        <f t="shared" si="0"/>
        <v>BS</v>
      </c>
      <c r="B48" s="11">
        <v>4</v>
      </c>
      <c r="C48" t="str">
        <f t="shared" si="1"/>
        <v>4</v>
      </c>
      <c r="D48" t="s">
        <v>147</v>
      </c>
      <c r="E48" t="s">
        <v>148</v>
      </c>
      <c r="F48" t="s">
        <v>70</v>
      </c>
      <c r="G48" s="1">
        <v>0</v>
      </c>
      <c r="H48" s="1">
        <v>104645</v>
      </c>
      <c r="I48" s="1">
        <v>689244</v>
      </c>
      <c r="J48" s="1">
        <v>932642</v>
      </c>
      <c r="K48" s="1">
        <v>243674</v>
      </c>
      <c r="L48" s="1">
        <v>131003</v>
      </c>
      <c r="M48" s="1">
        <v>932918</v>
      </c>
      <c r="N48" s="1">
        <v>1063645</v>
      </c>
      <c r="O48" s="1">
        <v>0</v>
      </c>
      <c r="P48" s="32">
        <v>130727</v>
      </c>
      <c r="Q48" s="3">
        <f t="shared" si="2"/>
        <v>-130727</v>
      </c>
      <c r="R48" s="26"/>
      <c r="S48" s="3">
        <f>VLOOKUP(D48,'[1]TB as of 31.12.2022 vs 1003'!A:N,14,0)</f>
        <v>-131003</v>
      </c>
      <c r="T48" s="18">
        <v>14</v>
      </c>
    </row>
    <row r="49" spans="1:20" x14ac:dyDescent="0.2">
      <c r="A49" t="str">
        <f t="shared" si="0"/>
        <v>BS</v>
      </c>
      <c r="B49" s="11">
        <v>4</v>
      </c>
      <c r="C49" t="str">
        <f t="shared" si="1"/>
        <v>4</v>
      </c>
      <c r="D49" t="s">
        <v>149</v>
      </c>
      <c r="E49" t="s">
        <v>150</v>
      </c>
      <c r="F49" t="s">
        <v>70</v>
      </c>
      <c r="G49" s="1">
        <v>0</v>
      </c>
      <c r="H49" s="1">
        <v>23545</v>
      </c>
      <c r="I49" s="1">
        <v>155168</v>
      </c>
      <c r="J49" s="1">
        <v>209932</v>
      </c>
      <c r="K49" s="1">
        <v>54764.02</v>
      </c>
      <c r="L49" s="1">
        <v>29561</v>
      </c>
      <c r="M49" s="1">
        <v>209932.02</v>
      </c>
      <c r="N49" s="1">
        <v>239493</v>
      </c>
      <c r="O49" s="1">
        <v>0</v>
      </c>
      <c r="P49" s="32">
        <v>29560.98</v>
      </c>
      <c r="Q49" s="3">
        <f t="shared" si="2"/>
        <v>-29560.98</v>
      </c>
      <c r="R49" s="26"/>
      <c r="S49" s="3">
        <f>VLOOKUP(D49,'[1]TB as of 31.12.2022 vs 1003'!A:N,14,0)</f>
        <v>-29560.98</v>
      </c>
      <c r="T49" s="18">
        <v>14</v>
      </c>
    </row>
    <row r="50" spans="1:20" x14ac:dyDescent="0.2">
      <c r="A50" t="str">
        <f t="shared" si="0"/>
        <v>BS</v>
      </c>
      <c r="B50" s="11">
        <v>4</v>
      </c>
      <c r="C50" t="str">
        <f t="shared" si="1"/>
        <v>4</v>
      </c>
      <c r="D50" t="s">
        <v>151</v>
      </c>
      <c r="E50" t="s">
        <v>152</v>
      </c>
      <c r="F50" t="s">
        <v>84</v>
      </c>
      <c r="G50" s="1">
        <v>187663</v>
      </c>
      <c r="H50" s="1">
        <v>0</v>
      </c>
      <c r="I50" s="1">
        <v>196254</v>
      </c>
      <c r="J50" s="1">
        <v>0</v>
      </c>
      <c r="K50" s="1">
        <v>0</v>
      </c>
      <c r="L50" s="1">
        <v>0</v>
      </c>
      <c r="M50" s="1">
        <v>196254</v>
      </c>
      <c r="N50" s="1">
        <v>0</v>
      </c>
      <c r="O50" s="33">
        <v>196254</v>
      </c>
      <c r="P50" s="1">
        <v>0</v>
      </c>
      <c r="Q50" s="3">
        <f t="shared" si="2"/>
        <v>196254</v>
      </c>
      <c r="R50" s="26"/>
      <c r="S50" s="3">
        <f>VLOOKUP(D50,'[1]TB as of 31.12.2022 vs 1003'!A:N,14,0)</f>
        <v>196254</v>
      </c>
      <c r="T50" s="18">
        <v>7</v>
      </c>
    </row>
    <row r="51" spans="1:20" x14ac:dyDescent="0.2">
      <c r="A51" t="str">
        <f t="shared" si="0"/>
        <v>BS</v>
      </c>
      <c r="B51" s="11">
        <v>4</v>
      </c>
      <c r="C51" t="str">
        <f t="shared" si="1"/>
        <v>4</v>
      </c>
      <c r="D51" t="s">
        <v>153</v>
      </c>
      <c r="E51" t="s">
        <v>154</v>
      </c>
      <c r="F51" t="s">
        <v>70</v>
      </c>
      <c r="G51" s="1">
        <v>0</v>
      </c>
      <c r="H51" s="1">
        <v>-60102</v>
      </c>
      <c r="I51" s="1">
        <v>620546</v>
      </c>
      <c r="J51" s="1">
        <v>620546</v>
      </c>
      <c r="K51" s="1">
        <v>0</v>
      </c>
      <c r="L51" s="1">
        <v>126413</v>
      </c>
      <c r="M51" s="1">
        <v>620546</v>
      </c>
      <c r="N51" s="1">
        <v>746959</v>
      </c>
      <c r="O51" s="1">
        <v>0</v>
      </c>
      <c r="P51" s="32">
        <v>126413</v>
      </c>
      <c r="Q51" s="3">
        <f t="shared" si="2"/>
        <v>-126413</v>
      </c>
      <c r="R51" s="24">
        <v>0</v>
      </c>
      <c r="S51" s="3">
        <f>VLOOKUP(D51,'[1]TB as of 31.12.2022 vs 1003'!A:N,14,0)</f>
        <v>-98223</v>
      </c>
      <c r="T51" s="18">
        <v>14</v>
      </c>
    </row>
    <row r="52" spans="1:20" x14ac:dyDescent="0.2">
      <c r="A52" t="str">
        <f t="shared" si="0"/>
        <v>BS</v>
      </c>
      <c r="B52" s="11">
        <v>4</v>
      </c>
      <c r="C52" t="str">
        <f t="shared" si="1"/>
        <v>4</v>
      </c>
      <c r="D52" t="s">
        <v>155</v>
      </c>
      <c r="E52" t="s">
        <v>156</v>
      </c>
      <c r="F52" t="s">
        <v>70</v>
      </c>
      <c r="G52" s="1">
        <v>0</v>
      </c>
      <c r="H52" s="1">
        <v>141734.21</v>
      </c>
      <c r="I52" s="1">
        <v>2070973.99</v>
      </c>
      <c r="J52" s="1">
        <v>2233871.94</v>
      </c>
      <c r="K52" s="1">
        <v>253143</v>
      </c>
      <c r="L52" s="1">
        <v>602319.62</v>
      </c>
      <c r="M52" s="1">
        <v>2324116.9900000002</v>
      </c>
      <c r="N52" s="1">
        <v>2836191.56</v>
      </c>
      <c r="O52" s="1">
        <v>0</v>
      </c>
      <c r="P52" s="32">
        <v>512074.57</v>
      </c>
      <c r="Q52" s="3">
        <f t="shared" si="2"/>
        <v>-512074.57</v>
      </c>
      <c r="R52" s="26"/>
      <c r="S52" s="3">
        <f>VLOOKUP(D52,'[1]TB as of 31.12.2022 vs 1003'!A:N,14,0)</f>
        <v>-506473.98</v>
      </c>
      <c r="T52" s="18">
        <v>14</v>
      </c>
    </row>
    <row r="53" spans="1:20" x14ac:dyDescent="0.2">
      <c r="A53" t="str">
        <f t="shared" si="0"/>
        <v>BS</v>
      </c>
      <c r="B53" s="11">
        <v>4</v>
      </c>
      <c r="C53" t="str">
        <f t="shared" si="1"/>
        <v>4</v>
      </c>
      <c r="D53" t="s">
        <v>281</v>
      </c>
      <c r="E53" t="s">
        <v>282</v>
      </c>
      <c r="F53" t="s">
        <v>84</v>
      </c>
      <c r="G53" s="1">
        <v>0</v>
      </c>
      <c r="H53" s="1">
        <v>0</v>
      </c>
      <c r="I53" s="1">
        <v>28230.99</v>
      </c>
      <c r="J53" s="1">
        <v>28230.99</v>
      </c>
      <c r="K53" s="1">
        <v>0</v>
      </c>
      <c r="L53" s="1">
        <v>0</v>
      </c>
      <c r="M53" s="1">
        <v>28230.99</v>
      </c>
      <c r="N53" s="1">
        <v>28230.99</v>
      </c>
      <c r="O53" s="1">
        <v>0</v>
      </c>
      <c r="P53" s="1">
        <v>0</v>
      </c>
      <c r="Q53" s="3">
        <f t="shared" si="2"/>
        <v>0</v>
      </c>
      <c r="R53" s="26"/>
      <c r="S53" s="3">
        <f>VLOOKUP(D53,'[1]TB as of 31.12.2022 vs 1003'!A:N,14,0)</f>
        <v>0</v>
      </c>
      <c r="T53" s="18">
        <v>0</v>
      </c>
    </row>
    <row r="54" spans="1:20" x14ac:dyDescent="0.2">
      <c r="A54" t="str">
        <f t="shared" si="0"/>
        <v>BS</v>
      </c>
      <c r="B54" s="11">
        <v>4</v>
      </c>
      <c r="C54" t="str">
        <f t="shared" si="1"/>
        <v>4</v>
      </c>
      <c r="D54" t="s">
        <v>157</v>
      </c>
      <c r="E54" t="s">
        <v>158</v>
      </c>
      <c r="F54" t="s">
        <v>84</v>
      </c>
      <c r="G54" s="1">
        <v>0</v>
      </c>
      <c r="H54" s="1">
        <v>0</v>
      </c>
      <c r="I54" s="1">
        <v>1934081.18</v>
      </c>
      <c r="J54" s="1">
        <v>1934081.18</v>
      </c>
      <c r="K54" s="1">
        <v>816463.1</v>
      </c>
      <c r="L54" s="1">
        <v>816463.1</v>
      </c>
      <c r="M54" s="1">
        <v>2750544.28</v>
      </c>
      <c r="N54" s="1">
        <v>2750544.28</v>
      </c>
      <c r="O54" s="1">
        <v>0</v>
      </c>
      <c r="P54" s="1">
        <v>0</v>
      </c>
      <c r="Q54" s="3">
        <f t="shared" si="2"/>
        <v>0</v>
      </c>
      <c r="R54" s="26"/>
      <c r="S54" s="3">
        <f>VLOOKUP(D54,'[1]TB as of 31.12.2022 vs 1003'!A:N,14,0)</f>
        <v>0</v>
      </c>
      <c r="T54" s="18">
        <v>0</v>
      </c>
    </row>
    <row r="55" spans="1:20" x14ac:dyDescent="0.2">
      <c r="A55" t="str">
        <f t="shared" si="0"/>
        <v>BS</v>
      </c>
      <c r="B55" s="11">
        <v>4</v>
      </c>
      <c r="C55" t="str">
        <f t="shared" si="1"/>
        <v>4</v>
      </c>
      <c r="D55" t="s">
        <v>159</v>
      </c>
      <c r="E55" t="s">
        <v>160</v>
      </c>
      <c r="F55" t="s">
        <v>70</v>
      </c>
      <c r="G55" s="1">
        <v>0</v>
      </c>
      <c r="H55" s="1">
        <v>0.03</v>
      </c>
      <c r="I55" s="1">
        <v>3970203.35</v>
      </c>
      <c r="J55" s="1">
        <v>3970203.38</v>
      </c>
      <c r="K55" s="1">
        <v>1412071.75</v>
      </c>
      <c r="L55" s="1">
        <v>1412071.75</v>
      </c>
      <c r="M55" s="1">
        <v>5382275.0999999996</v>
      </c>
      <c r="N55" s="1">
        <v>5382275.1299999999</v>
      </c>
      <c r="O55" s="1">
        <v>0</v>
      </c>
      <c r="P55" s="1">
        <v>0.03</v>
      </c>
      <c r="Q55" s="3">
        <f t="shared" si="2"/>
        <v>-0.03</v>
      </c>
      <c r="R55" s="26"/>
      <c r="S55" s="3">
        <f>VLOOKUP(D55,'[1]TB as of 31.12.2022 vs 1003'!A:N,14,0)</f>
        <v>-0.03</v>
      </c>
      <c r="T55" s="18">
        <v>14</v>
      </c>
    </row>
    <row r="56" spans="1:20" x14ac:dyDescent="0.2">
      <c r="A56" t="str">
        <f t="shared" si="0"/>
        <v>BS</v>
      </c>
      <c r="B56" s="11">
        <v>4</v>
      </c>
      <c r="C56" t="str">
        <f t="shared" si="1"/>
        <v>4</v>
      </c>
      <c r="D56" t="s">
        <v>161</v>
      </c>
      <c r="E56" t="s">
        <v>162</v>
      </c>
      <c r="F56" t="s">
        <v>78</v>
      </c>
      <c r="G56" s="1">
        <v>4400.0600000000004</v>
      </c>
      <c r="H56" s="1">
        <v>0</v>
      </c>
      <c r="I56" s="1">
        <v>354702.13</v>
      </c>
      <c r="J56" s="1">
        <v>261904.2</v>
      </c>
      <c r="K56" s="1">
        <v>31909.29</v>
      </c>
      <c r="L56" s="1">
        <v>23056.66</v>
      </c>
      <c r="M56" s="1">
        <v>386611.42</v>
      </c>
      <c r="N56" s="1">
        <v>284960.86</v>
      </c>
      <c r="O56" s="33">
        <v>101650.56</v>
      </c>
      <c r="P56" s="1">
        <v>0</v>
      </c>
      <c r="Q56" s="3">
        <f t="shared" si="2"/>
        <v>101650.56</v>
      </c>
      <c r="R56" s="26"/>
      <c r="S56" s="3">
        <f>VLOOKUP(D56,'[1]TB as of 31.12.2022 vs 1003'!A:N,14,0)</f>
        <v>101650.56</v>
      </c>
      <c r="T56" s="18">
        <v>7</v>
      </c>
    </row>
    <row r="57" spans="1:20" x14ac:dyDescent="0.2">
      <c r="A57" t="str">
        <f t="shared" si="0"/>
        <v>BS</v>
      </c>
      <c r="B57" s="11">
        <v>4</v>
      </c>
      <c r="C57" t="str">
        <f t="shared" si="1"/>
        <v>4</v>
      </c>
      <c r="D57" t="s">
        <v>163</v>
      </c>
      <c r="E57" t="s">
        <v>164</v>
      </c>
      <c r="F57" t="s">
        <v>70</v>
      </c>
      <c r="G57" s="1">
        <v>0</v>
      </c>
      <c r="H57" s="1">
        <v>13226</v>
      </c>
      <c r="I57" s="1">
        <v>71645</v>
      </c>
      <c r="J57" s="1">
        <v>96437</v>
      </c>
      <c r="K57" s="1">
        <v>24792</v>
      </c>
      <c r="L57" s="1">
        <v>13071</v>
      </c>
      <c r="M57" s="1">
        <v>96437</v>
      </c>
      <c r="N57" s="1">
        <v>109508</v>
      </c>
      <c r="O57" s="1">
        <v>0</v>
      </c>
      <c r="P57" s="32">
        <v>13071</v>
      </c>
      <c r="Q57" s="3">
        <f t="shared" si="2"/>
        <v>-13071</v>
      </c>
      <c r="R57" s="26"/>
      <c r="S57" s="3">
        <f>VLOOKUP(D57,'[1]TB as of 31.12.2022 vs 1003'!A:N,14,0)</f>
        <v>-13071</v>
      </c>
      <c r="T57" s="18">
        <v>14</v>
      </c>
    </row>
    <row r="58" spans="1:20" x14ac:dyDescent="0.2">
      <c r="A58" t="str">
        <f t="shared" si="0"/>
        <v>BS</v>
      </c>
      <c r="B58" s="11">
        <v>4</v>
      </c>
      <c r="C58" t="str">
        <f t="shared" si="1"/>
        <v>4</v>
      </c>
      <c r="D58" t="s">
        <v>307</v>
      </c>
      <c r="E58" t="s">
        <v>308</v>
      </c>
      <c r="F58" t="s">
        <v>84</v>
      </c>
      <c r="G58" s="1">
        <v>0</v>
      </c>
      <c r="H58" s="1">
        <v>0</v>
      </c>
      <c r="I58" s="1">
        <v>0</v>
      </c>
      <c r="J58" s="1">
        <v>0</v>
      </c>
      <c r="K58" s="1">
        <v>10500</v>
      </c>
      <c r="L58" s="1">
        <v>10500</v>
      </c>
      <c r="M58" s="1">
        <v>10500</v>
      </c>
      <c r="N58" s="1">
        <v>10500</v>
      </c>
      <c r="O58" s="1">
        <v>0</v>
      </c>
      <c r="P58" s="1">
        <v>0</v>
      </c>
      <c r="Q58" s="3">
        <f t="shared" si="2"/>
        <v>0</v>
      </c>
      <c r="R58" s="26"/>
      <c r="S58" s="3">
        <f>VLOOKUP(D58,'[1]TB as of 31.12.2022 vs 1003'!A:N,14,0)</f>
        <v>0</v>
      </c>
      <c r="T58" s="18">
        <v>0</v>
      </c>
    </row>
    <row r="59" spans="1:20" x14ac:dyDescent="0.2">
      <c r="A59" t="str">
        <f t="shared" si="0"/>
        <v>BS</v>
      </c>
      <c r="B59" s="11">
        <v>4</v>
      </c>
      <c r="C59" t="str">
        <f t="shared" si="1"/>
        <v>4</v>
      </c>
      <c r="D59" t="s">
        <v>165</v>
      </c>
      <c r="E59" t="s">
        <v>166</v>
      </c>
      <c r="F59" t="s">
        <v>70</v>
      </c>
      <c r="G59" s="1">
        <v>0</v>
      </c>
      <c r="H59" s="1">
        <v>99998</v>
      </c>
      <c r="I59" s="1">
        <v>150182.06</v>
      </c>
      <c r="J59" s="1">
        <v>150180.06</v>
      </c>
      <c r="K59" s="1">
        <v>0</v>
      </c>
      <c r="L59" s="1">
        <v>0</v>
      </c>
      <c r="M59" s="1">
        <v>150182.06</v>
      </c>
      <c r="N59" s="1">
        <v>150180.06</v>
      </c>
      <c r="O59" s="1">
        <v>0</v>
      </c>
      <c r="P59" s="32">
        <v>-2</v>
      </c>
      <c r="Q59" s="3">
        <f t="shared" si="2"/>
        <v>2</v>
      </c>
      <c r="R59" s="26"/>
      <c r="S59" s="3">
        <f>VLOOKUP(D59,'[1]TB as of 31.12.2022 vs 1003'!A:N,14,0)</f>
        <v>2</v>
      </c>
      <c r="T59" s="18">
        <v>7</v>
      </c>
    </row>
    <row r="60" spans="1:20" x14ac:dyDescent="0.2">
      <c r="A60" t="str">
        <f t="shared" si="0"/>
        <v>BS</v>
      </c>
      <c r="B60" s="11">
        <v>4</v>
      </c>
      <c r="C60" t="str">
        <f t="shared" si="1"/>
        <v>4</v>
      </c>
      <c r="D60" t="s">
        <v>167</v>
      </c>
      <c r="E60" t="s">
        <v>168</v>
      </c>
      <c r="F60" t="s">
        <v>70</v>
      </c>
      <c r="G60" s="1">
        <v>0</v>
      </c>
      <c r="H60" s="1">
        <v>0</v>
      </c>
      <c r="I60" s="1">
        <v>40350.5</v>
      </c>
      <c r="J60" s="1">
        <v>55650.5</v>
      </c>
      <c r="K60" s="1">
        <v>15300</v>
      </c>
      <c r="L60" s="1">
        <v>8186</v>
      </c>
      <c r="M60" s="1">
        <v>55650.5</v>
      </c>
      <c r="N60" s="1">
        <v>63836.5</v>
      </c>
      <c r="O60" s="1">
        <v>0</v>
      </c>
      <c r="P60" s="32">
        <v>8186</v>
      </c>
      <c r="Q60" s="3">
        <f t="shared" si="2"/>
        <v>-8186</v>
      </c>
      <c r="R60" s="26"/>
      <c r="S60" s="3">
        <f>VLOOKUP(D60,'[1]TB as of 31.12.2022 vs 1003'!A:N,14,0)</f>
        <v>-8186</v>
      </c>
      <c r="T60" s="18">
        <v>14</v>
      </c>
    </row>
    <row r="61" spans="1:20" x14ac:dyDescent="0.2">
      <c r="A61" t="str">
        <f t="shared" si="0"/>
        <v>BS</v>
      </c>
      <c r="B61" s="11">
        <v>4</v>
      </c>
      <c r="C61" t="str">
        <f t="shared" si="1"/>
        <v>4</v>
      </c>
      <c r="D61" t="s">
        <v>169</v>
      </c>
      <c r="E61" t="s">
        <v>170</v>
      </c>
      <c r="F61" t="s">
        <v>70</v>
      </c>
      <c r="G61" s="1">
        <v>0</v>
      </c>
      <c r="H61" s="1">
        <v>13838.14</v>
      </c>
      <c r="I61" s="1">
        <v>2000000</v>
      </c>
      <c r="J61" s="1">
        <v>2013838.14</v>
      </c>
      <c r="K61" s="1">
        <v>0</v>
      </c>
      <c r="L61" s="1">
        <v>0</v>
      </c>
      <c r="M61" s="1">
        <v>2000000</v>
      </c>
      <c r="N61" s="1">
        <v>2013838.14</v>
      </c>
      <c r="O61" s="1">
        <v>0</v>
      </c>
      <c r="P61" s="1">
        <v>13838.14</v>
      </c>
      <c r="Q61" s="3">
        <f t="shared" si="2"/>
        <v>-13838.14</v>
      </c>
      <c r="R61" s="26"/>
      <c r="S61" s="3">
        <f>VLOOKUP(D61,'[1]TB as of 31.12.2022 vs 1003'!A:N,14,0)</f>
        <v>-13838.14</v>
      </c>
      <c r="T61" s="18">
        <v>16</v>
      </c>
    </row>
    <row r="62" spans="1:20" x14ac:dyDescent="0.2">
      <c r="A62" t="str">
        <f t="shared" si="0"/>
        <v>BS</v>
      </c>
      <c r="B62" s="11">
        <v>4</v>
      </c>
      <c r="C62" t="str">
        <f t="shared" si="1"/>
        <v>4</v>
      </c>
      <c r="D62" t="s">
        <v>171</v>
      </c>
      <c r="E62" t="s">
        <v>172</v>
      </c>
      <c r="F62" t="s">
        <v>70</v>
      </c>
      <c r="G62" s="1">
        <v>0</v>
      </c>
      <c r="H62" s="1">
        <v>2643581.37</v>
      </c>
      <c r="I62" s="1">
        <v>2256907.62</v>
      </c>
      <c r="J62" s="1">
        <v>3643581.37</v>
      </c>
      <c r="K62" s="1">
        <v>144574.79</v>
      </c>
      <c r="L62" s="1">
        <v>51368</v>
      </c>
      <c r="M62" s="1">
        <v>2401482.41</v>
      </c>
      <c r="N62" s="1">
        <v>3694949.37</v>
      </c>
      <c r="O62" s="1">
        <v>0</v>
      </c>
      <c r="P62" s="32">
        <v>1293466.96</v>
      </c>
      <c r="Q62" s="3">
        <f t="shared" si="2"/>
        <v>-1293466.96</v>
      </c>
      <c r="R62" s="26"/>
      <c r="S62" s="3">
        <f>VLOOKUP(D62,'[1]TB as of 31.12.2022 vs 1003'!A:N,14,0)</f>
        <v>-1293466.96</v>
      </c>
      <c r="T62" s="18">
        <v>14</v>
      </c>
    </row>
    <row r="63" spans="1:20" x14ac:dyDescent="0.2">
      <c r="A63" t="str">
        <f t="shared" si="0"/>
        <v>BS</v>
      </c>
      <c r="B63" s="11">
        <v>4</v>
      </c>
      <c r="C63" t="str">
        <f t="shared" si="1"/>
        <v>4</v>
      </c>
      <c r="D63" t="s">
        <v>173</v>
      </c>
      <c r="E63" t="s">
        <v>174</v>
      </c>
      <c r="F63" t="s">
        <v>84</v>
      </c>
      <c r="G63" s="1">
        <v>200086.81</v>
      </c>
      <c r="H63" s="1">
        <v>0</v>
      </c>
      <c r="I63" s="1">
        <v>200086.81</v>
      </c>
      <c r="J63" s="1">
        <v>0</v>
      </c>
      <c r="K63" s="1">
        <v>935000</v>
      </c>
      <c r="L63" s="1">
        <v>935000</v>
      </c>
      <c r="M63" s="1">
        <v>1135086.81</v>
      </c>
      <c r="N63" s="1">
        <v>935000</v>
      </c>
      <c r="O63" s="33">
        <v>200086.81</v>
      </c>
      <c r="P63" s="1">
        <v>0</v>
      </c>
      <c r="Q63" s="3">
        <f t="shared" si="2"/>
        <v>200086.81</v>
      </c>
      <c r="R63" s="26"/>
      <c r="S63" s="3">
        <f>VLOOKUP(D63,'[1]TB as of 31.12.2022 vs 1003'!A:N,14,0)</f>
        <v>200086.81</v>
      </c>
      <c r="T63" s="18">
        <v>7</v>
      </c>
    </row>
    <row r="64" spans="1:20" x14ac:dyDescent="0.2">
      <c r="A64" t="str">
        <f t="shared" si="0"/>
        <v>BS</v>
      </c>
      <c r="B64" s="11">
        <v>4</v>
      </c>
      <c r="C64" t="str">
        <f t="shared" si="1"/>
        <v>4</v>
      </c>
      <c r="D64" t="s">
        <v>175</v>
      </c>
      <c r="E64" t="s">
        <v>176</v>
      </c>
      <c r="F64" t="s">
        <v>70</v>
      </c>
      <c r="G64" s="1">
        <v>0</v>
      </c>
      <c r="H64" s="1">
        <v>0</v>
      </c>
      <c r="I64" s="1">
        <v>2181</v>
      </c>
      <c r="J64" s="1">
        <v>2181</v>
      </c>
      <c r="K64" s="1">
        <v>0</v>
      </c>
      <c r="L64" s="1">
        <v>0</v>
      </c>
      <c r="M64" s="1">
        <v>2181</v>
      </c>
      <c r="N64" s="1">
        <v>2181</v>
      </c>
      <c r="O64" s="33">
        <v>0</v>
      </c>
      <c r="P64" s="1">
        <v>0</v>
      </c>
      <c r="Q64" s="3">
        <f t="shared" si="2"/>
        <v>0</v>
      </c>
      <c r="R64" s="26"/>
      <c r="S64" s="3">
        <f>VLOOKUP(D64,'[1]TB as of 31.12.2022 vs 1003'!A:N,14,0)</f>
        <v>0</v>
      </c>
      <c r="T64" s="18">
        <v>0</v>
      </c>
    </row>
    <row r="65" spans="1:24" x14ac:dyDescent="0.2">
      <c r="A65" t="str">
        <f t="shared" si="0"/>
        <v>BS</v>
      </c>
      <c r="B65" s="11">
        <v>4</v>
      </c>
      <c r="C65" t="str">
        <f t="shared" si="1"/>
        <v>4</v>
      </c>
      <c r="D65" t="s">
        <v>177</v>
      </c>
      <c r="E65" t="s">
        <v>178</v>
      </c>
      <c r="F65" t="s">
        <v>84</v>
      </c>
      <c r="G65" s="1">
        <v>18389.72</v>
      </c>
      <c r="H65" s="1">
        <v>0</v>
      </c>
      <c r="I65" s="1">
        <v>25966.44</v>
      </c>
      <c r="J65" s="1">
        <v>18389.62</v>
      </c>
      <c r="K65" s="1">
        <v>-5076.72</v>
      </c>
      <c r="L65" s="1">
        <v>208.33</v>
      </c>
      <c r="M65" s="1">
        <v>20889.72</v>
      </c>
      <c r="N65" s="1">
        <v>18597.95</v>
      </c>
      <c r="O65" s="1">
        <v>2291.77</v>
      </c>
      <c r="P65" s="1">
        <v>0</v>
      </c>
      <c r="Q65" s="3">
        <f t="shared" si="2"/>
        <v>2291.77</v>
      </c>
      <c r="R65" s="26"/>
      <c r="S65" s="3">
        <f>VLOOKUP(D65,'[1]TB as of 31.12.2022 vs 1003'!A:N,14,0)</f>
        <v>2291.77</v>
      </c>
      <c r="T65" s="18">
        <v>9</v>
      </c>
    </row>
    <row r="66" spans="1:24" x14ac:dyDescent="0.2">
      <c r="A66" t="str">
        <f t="shared" si="0"/>
        <v>BS</v>
      </c>
      <c r="B66" s="11">
        <v>4</v>
      </c>
      <c r="C66" t="str">
        <f t="shared" si="1"/>
        <v>4</v>
      </c>
      <c r="D66" t="s">
        <v>179</v>
      </c>
      <c r="E66" t="s">
        <v>180</v>
      </c>
      <c r="F66" t="s">
        <v>78</v>
      </c>
      <c r="G66" s="1">
        <v>70412.41</v>
      </c>
      <c r="H66" s="1">
        <v>0</v>
      </c>
      <c r="I66" s="1">
        <v>2410655.85</v>
      </c>
      <c r="J66" s="1">
        <v>2288393.14</v>
      </c>
      <c r="K66" s="1">
        <v>4171.93</v>
      </c>
      <c r="L66" s="1">
        <v>44048.22</v>
      </c>
      <c r="M66" s="1">
        <v>2414827.7799999998</v>
      </c>
      <c r="N66" s="1">
        <v>2332441.36</v>
      </c>
      <c r="O66" s="33">
        <v>82386.42</v>
      </c>
      <c r="P66" s="1">
        <v>0</v>
      </c>
      <c r="Q66" s="3">
        <f t="shared" si="2"/>
        <v>82386.42</v>
      </c>
      <c r="R66" s="26"/>
      <c r="S66" s="3">
        <f>VLOOKUP(D66,'[1]TB as of 31.12.2022 vs 1003'!A:N,14,0)</f>
        <v>82386.42</v>
      </c>
      <c r="T66" s="18">
        <v>7</v>
      </c>
    </row>
    <row r="67" spans="1:24" x14ac:dyDescent="0.2">
      <c r="A67" t="str">
        <f t="shared" si="0"/>
        <v>BS</v>
      </c>
      <c r="B67" s="11">
        <v>4</v>
      </c>
      <c r="C67" t="str">
        <f t="shared" si="1"/>
        <v>4</v>
      </c>
      <c r="D67" t="s">
        <v>309</v>
      </c>
      <c r="E67" t="s">
        <v>310</v>
      </c>
      <c r="F67" t="s">
        <v>70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10500</v>
      </c>
      <c r="M67" s="1">
        <v>0</v>
      </c>
      <c r="N67" s="1">
        <v>10500</v>
      </c>
      <c r="O67" s="1">
        <v>0</v>
      </c>
      <c r="P67" s="1">
        <v>10500</v>
      </c>
      <c r="Q67" s="3">
        <f t="shared" si="2"/>
        <v>-10500</v>
      </c>
      <c r="R67" s="26"/>
      <c r="S67" s="3">
        <f>VLOOKUP(D67,'[1]TB as of 31.12.2022 vs 1003'!A:N,14,0)</f>
        <v>0</v>
      </c>
      <c r="T67" s="18">
        <v>14</v>
      </c>
    </row>
    <row r="68" spans="1:24" x14ac:dyDescent="0.2">
      <c r="A68" t="str">
        <f t="shared" si="0"/>
        <v>BS</v>
      </c>
      <c r="B68" s="11">
        <v>4</v>
      </c>
      <c r="C68" t="str">
        <f t="shared" si="1"/>
        <v>4</v>
      </c>
      <c r="D68" t="s">
        <v>181</v>
      </c>
      <c r="E68" t="s">
        <v>182</v>
      </c>
      <c r="F68" t="s">
        <v>70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453322.31</v>
      </c>
      <c r="M68" s="1">
        <v>0</v>
      </c>
      <c r="N68" s="1">
        <v>453322.31</v>
      </c>
      <c r="O68" s="1">
        <v>0</v>
      </c>
      <c r="P68" s="31">
        <v>453322.31</v>
      </c>
      <c r="Q68" s="3">
        <f t="shared" si="2"/>
        <v>-453322.31</v>
      </c>
      <c r="R68" s="26"/>
      <c r="S68" s="3">
        <f>VLOOKUP(D68,'[1]TB as of 31.12.2022 vs 1003'!A:N,14,0)</f>
        <v>-453322.31</v>
      </c>
      <c r="T68" s="18">
        <v>5</v>
      </c>
    </row>
    <row r="69" spans="1:24" x14ac:dyDescent="0.2">
      <c r="A69" t="str">
        <f t="shared" si="0"/>
        <v>BS</v>
      </c>
      <c r="B69" s="11">
        <v>5</v>
      </c>
      <c r="C69" t="str">
        <f t="shared" si="1"/>
        <v>5</v>
      </c>
      <c r="D69" t="s">
        <v>183</v>
      </c>
      <c r="E69" t="s">
        <v>184</v>
      </c>
      <c r="F69" t="s">
        <v>78</v>
      </c>
      <c r="G69" s="1">
        <v>4367197.5199999996</v>
      </c>
      <c r="H69" s="1">
        <v>0</v>
      </c>
      <c r="I69" s="1">
        <v>28615651.239999998</v>
      </c>
      <c r="J69" s="1">
        <v>28884584.07</v>
      </c>
      <c r="K69" s="1">
        <v>6824417.3799999999</v>
      </c>
      <c r="L69" s="1">
        <v>5983495.8799999999</v>
      </c>
      <c r="M69" s="1">
        <v>35440068.619999997</v>
      </c>
      <c r="N69" s="1">
        <v>34868079.950000003</v>
      </c>
      <c r="O69" s="34">
        <v>571988.67000000004</v>
      </c>
      <c r="P69" s="1">
        <v>0</v>
      </c>
      <c r="Q69" s="3">
        <f t="shared" si="2"/>
        <v>571988.67000000004</v>
      </c>
      <c r="R69" s="26"/>
      <c r="S69" s="3">
        <f>VLOOKUP(D69,'[1]TB as of 31.12.2022 vs 1003'!A:N,14,0)</f>
        <v>571988.67000000004</v>
      </c>
      <c r="T69" s="18">
        <v>8</v>
      </c>
    </row>
    <row r="70" spans="1:24" x14ac:dyDescent="0.2">
      <c r="A70" t="str">
        <f t="shared" si="0"/>
        <v>BS</v>
      </c>
      <c r="B70" s="11">
        <v>5</v>
      </c>
      <c r="C70" t="str">
        <f t="shared" si="1"/>
        <v>5</v>
      </c>
      <c r="D70" t="s">
        <v>185</v>
      </c>
      <c r="E70" t="s">
        <v>186</v>
      </c>
      <c r="F70" t="s">
        <v>78</v>
      </c>
      <c r="G70" s="1">
        <v>1956534.02</v>
      </c>
      <c r="H70" s="1">
        <v>0</v>
      </c>
      <c r="I70" s="1">
        <v>4539176.8099999996</v>
      </c>
      <c r="J70" s="1">
        <v>965231.33</v>
      </c>
      <c r="K70" s="1">
        <v>201952.1</v>
      </c>
      <c r="L70" s="1">
        <v>728522.42</v>
      </c>
      <c r="M70" s="1">
        <v>4741128.91</v>
      </c>
      <c r="N70" s="1">
        <v>1693753.75</v>
      </c>
      <c r="O70" s="34">
        <v>3047375.16</v>
      </c>
      <c r="P70" s="1">
        <v>0</v>
      </c>
      <c r="Q70" s="3">
        <f t="shared" si="2"/>
        <v>3047375.16</v>
      </c>
      <c r="R70" s="26"/>
      <c r="S70" s="3">
        <f>VLOOKUP(D70,'[1]TB as of 31.12.2022 vs 1003'!A:N,14,0)</f>
        <v>3047375.16</v>
      </c>
      <c r="T70" s="18">
        <v>8</v>
      </c>
    </row>
    <row r="71" spans="1:24" x14ac:dyDescent="0.2">
      <c r="A71" t="str">
        <f t="shared" si="0"/>
        <v>BS</v>
      </c>
      <c r="B71" s="11">
        <v>5</v>
      </c>
      <c r="C71" t="str">
        <f t="shared" si="1"/>
        <v>5</v>
      </c>
      <c r="D71" t="s">
        <v>187</v>
      </c>
      <c r="E71" t="s">
        <v>188</v>
      </c>
      <c r="F71" t="s">
        <v>70</v>
      </c>
      <c r="G71" s="1">
        <v>0</v>
      </c>
      <c r="H71" s="1">
        <v>0</v>
      </c>
      <c r="I71" s="1">
        <v>0</v>
      </c>
      <c r="J71" s="1">
        <v>0</v>
      </c>
      <c r="K71" s="1">
        <v>1750000</v>
      </c>
      <c r="L71" s="1">
        <v>2983053.82</v>
      </c>
      <c r="M71" s="1">
        <v>1750000</v>
      </c>
      <c r="N71" s="1">
        <v>2983053.82</v>
      </c>
      <c r="O71" s="1">
        <v>0</v>
      </c>
      <c r="P71" s="32">
        <v>1233053.82</v>
      </c>
      <c r="Q71" s="3">
        <f t="shared" si="2"/>
        <v>-1233053.82</v>
      </c>
      <c r="R71" s="26"/>
      <c r="S71" s="3">
        <f>VLOOKUP(D71,'[1]TB as of 31.12.2022 vs 1003'!A:N,14,0)</f>
        <v>-1233053.82</v>
      </c>
      <c r="T71" s="18">
        <v>12</v>
      </c>
    </row>
    <row r="72" spans="1:24" x14ac:dyDescent="0.2">
      <c r="A72" t="str">
        <f t="shared" si="0"/>
        <v>BS</v>
      </c>
      <c r="B72" s="11">
        <v>5</v>
      </c>
      <c r="C72" t="str">
        <f t="shared" si="1"/>
        <v>5</v>
      </c>
      <c r="D72" t="s">
        <v>189</v>
      </c>
      <c r="E72" t="s">
        <v>190</v>
      </c>
      <c r="F72" t="s">
        <v>84</v>
      </c>
      <c r="G72" s="1">
        <v>0</v>
      </c>
      <c r="H72" s="1">
        <v>0</v>
      </c>
      <c r="I72" s="1">
        <v>2380</v>
      </c>
      <c r="J72" s="1">
        <v>1190</v>
      </c>
      <c r="K72" s="1">
        <v>3310</v>
      </c>
      <c r="L72" s="1">
        <v>4500</v>
      </c>
      <c r="M72" s="1">
        <v>5690</v>
      </c>
      <c r="N72" s="1">
        <v>5690</v>
      </c>
      <c r="O72" s="1">
        <v>0</v>
      </c>
      <c r="P72" s="1">
        <v>0</v>
      </c>
      <c r="Q72" s="3">
        <f t="shared" si="2"/>
        <v>0</v>
      </c>
      <c r="R72" s="26"/>
      <c r="S72" s="3">
        <f>VLOOKUP(D72,'[1]TB as of 31.12.2022 vs 1003'!A:N,14,0)</f>
        <v>0</v>
      </c>
      <c r="T72" s="18">
        <v>0</v>
      </c>
    </row>
    <row r="73" spans="1:24" x14ac:dyDescent="0.2">
      <c r="A73" t="str">
        <f t="shared" si="0"/>
        <v>BS</v>
      </c>
      <c r="B73" s="11">
        <v>5</v>
      </c>
      <c r="C73" t="str">
        <f t="shared" si="1"/>
        <v>5</v>
      </c>
      <c r="D73" t="s">
        <v>311</v>
      </c>
      <c r="E73" t="s">
        <v>312</v>
      </c>
      <c r="F73" t="s">
        <v>84</v>
      </c>
      <c r="G73" s="1">
        <v>0</v>
      </c>
      <c r="H73" s="1">
        <v>0</v>
      </c>
      <c r="I73" s="1">
        <v>0</v>
      </c>
      <c r="J73" s="1">
        <v>0</v>
      </c>
      <c r="K73" s="1">
        <v>10500</v>
      </c>
      <c r="L73" s="1">
        <v>10500</v>
      </c>
      <c r="M73" s="1">
        <v>10500</v>
      </c>
      <c r="N73" s="1">
        <v>10500</v>
      </c>
      <c r="O73" s="1">
        <v>0</v>
      </c>
      <c r="P73" s="1">
        <v>0</v>
      </c>
      <c r="Q73" s="3">
        <f t="shared" si="2"/>
        <v>0</v>
      </c>
      <c r="R73" s="26"/>
      <c r="S73" s="3">
        <f>VLOOKUP(D73,'[1]TB as of 31.12.2022 vs 1003'!A:N,14,0)</f>
        <v>0</v>
      </c>
      <c r="T73" s="18">
        <v>0</v>
      </c>
    </row>
    <row r="74" spans="1:24" x14ac:dyDescent="0.2">
      <c r="A74" t="str">
        <f t="shared" ref="A74:A121" si="3">+IF(B74&lt;6,"BS","P&amp;L")</f>
        <v>BS</v>
      </c>
      <c r="B74" s="11">
        <v>5</v>
      </c>
      <c r="C74" t="str">
        <f t="shared" ref="C74:C122" si="4">+LEFT(D74,1)</f>
        <v>5</v>
      </c>
      <c r="D74" t="s">
        <v>191</v>
      </c>
      <c r="E74" t="s">
        <v>192</v>
      </c>
      <c r="F74" t="s">
        <v>84</v>
      </c>
      <c r="G74" s="1">
        <v>0</v>
      </c>
      <c r="H74" s="1">
        <v>0</v>
      </c>
      <c r="I74" s="1">
        <v>129255.05</v>
      </c>
      <c r="J74" s="1">
        <v>32128.43</v>
      </c>
      <c r="K74" s="1">
        <v>-74521.42</v>
      </c>
      <c r="L74" s="1">
        <v>27145.56</v>
      </c>
      <c r="M74" s="1">
        <v>54733.63</v>
      </c>
      <c r="N74" s="1">
        <v>59273.99</v>
      </c>
      <c r="O74" s="34">
        <v>-4540.3599999999997</v>
      </c>
      <c r="P74" s="1">
        <v>0</v>
      </c>
      <c r="Q74" s="3">
        <f>+O74-P74</f>
        <v>-4540.3599999999997</v>
      </c>
      <c r="R74" s="26"/>
      <c r="S74" s="3">
        <f>VLOOKUP(D74,'[1]TB as of 31.12.2022 vs 1003'!A:N,14,0)</f>
        <v>-6200.59</v>
      </c>
      <c r="T74" s="18">
        <v>8</v>
      </c>
    </row>
    <row r="75" spans="1:24" x14ac:dyDescent="0.2">
      <c r="A75" t="str">
        <f t="shared" si="3"/>
        <v>BS</v>
      </c>
      <c r="B75" s="11">
        <v>5</v>
      </c>
      <c r="C75" t="str">
        <f t="shared" si="4"/>
        <v>5</v>
      </c>
      <c r="D75" t="s">
        <v>193</v>
      </c>
      <c r="E75" t="s">
        <v>194</v>
      </c>
      <c r="F75" t="s">
        <v>84</v>
      </c>
      <c r="G75" s="1">
        <v>0</v>
      </c>
      <c r="H75" s="1">
        <v>0</v>
      </c>
      <c r="I75" s="1">
        <v>1127030.95</v>
      </c>
      <c r="J75" s="1">
        <v>1127030.95</v>
      </c>
      <c r="K75" s="1">
        <v>690751.86</v>
      </c>
      <c r="L75" s="1">
        <v>690751.86</v>
      </c>
      <c r="M75" s="1">
        <v>1817782.81</v>
      </c>
      <c r="N75" s="1">
        <v>1817782.81</v>
      </c>
      <c r="O75" s="1">
        <v>0</v>
      </c>
      <c r="P75" s="1">
        <v>0</v>
      </c>
      <c r="Q75" s="3">
        <v>0</v>
      </c>
      <c r="R75" s="26"/>
      <c r="S75" s="3">
        <f>VLOOKUP(D75,'[1]TB as of 31.12.2022 vs 1003'!A:N,14,0)</f>
        <v>0</v>
      </c>
      <c r="T75" s="18">
        <v>0</v>
      </c>
    </row>
    <row r="76" spans="1:24" x14ac:dyDescent="0.2">
      <c r="A76" t="str">
        <f t="shared" si="3"/>
        <v>P&amp;L</v>
      </c>
      <c r="B76" s="11">
        <v>6</v>
      </c>
      <c r="C76" t="str">
        <f t="shared" si="4"/>
        <v>6</v>
      </c>
      <c r="D76" t="s">
        <v>288</v>
      </c>
      <c r="E76" t="s">
        <v>289</v>
      </c>
      <c r="F76" t="s">
        <v>84</v>
      </c>
      <c r="G76" s="1">
        <v>0</v>
      </c>
      <c r="H76" s="1">
        <v>0</v>
      </c>
      <c r="I76" s="1">
        <v>503177.59</v>
      </c>
      <c r="J76" s="1">
        <v>503177.59</v>
      </c>
      <c r="K76" s="1">
        <v>0</v>
      </c>
      <c r="L76" s="1">
        <v>0</v>
      </c>
      <c r="M76" s="1">
        <v>503177.59</v>
      </c>
      <c r="N76" s="13">
        <v>503177.59</v>
      </c>
      <c r="O76" s="1">
        <v>0</v>
      </c>
      <c r="P76" s="1">
        <v>0</v>
      </c>
      <c r="Q76" s="3">
        <f t="shared" ref="Q76:Q110" si="5">+N76</f>
        <v>503177.59</v>
      </c>
      <c r="S76" s="3">
        <f>+VLOOKUP(D76,'[1]TB as of 31.12.2022 vs 1003'!A:O,15,0)</f>
        <v>503177.59</v>
      </c>
      <c r="U76">
        <v>5</v>
      </c>
      <c r="W76" s="1" t="s">
        <v>288</v>
      </c>
      <c r="X76" s="27">
        <f>+D76-W76</f>
        <v>0</v>
      </c>
    </row>
    <row r="77" spans="1:24" x14ac:dyDescent="0.2">
      <c r="A77" t="str">
        <f t="shared" si="3"/>
        <v>P&amp;L</v>
      </c>
      <c r="B77" s="11">
        <v>6</v>
      </c>
      <c r="C77" t="str">
        <f t="shared" si="4"/>
        <v>6</v>
      </c>
      <c r="D77" t="s">
        <v>195</v>
      </c>
      <c r="E77" t="s">
        <v>196</v>
      </c>
      <c r="F77" t="s">
        <v>84</v>
      </c>
      <c r="G77" s="1">
        <v>0</v>
      </c>
      <c r="H77" s="1">
        <v>0</v>
      </c>
      <c r="I77" s="1">
        <v>113608.49</v>
      </c>
      <c r="J77" s="1">
        <v>113608.49</v>
      </c>
      <c r="K77" s="1">
        <v>12730.38</v>
      </c>
      <c r="L77" s="1">
        <v>12730.38</v>
      </c>
      <c r="M77" s="1">
        <v>126338.87</v>
      </c>
      <c r="N77" s="13">
        <v>126338.87</v>
      </c>
      <c r="O77" s="1">
        <v>0</v>
      </c>
      <c r="P77" s="1">
        <v>0</v>
      </c>
      <c r="Q77" s="3">
        <f t="shared" si="5"/>
        <v>126338.87</v>
      </c>
      <c r="S77" s="3">
        <f>+VLOOKUP(D77,'[1]TB as of 31.12.2022 vs 1003'!A:O,15,0)</f>
        <v>126338.87</v>
      </c>
      <c r="U77">
        <v>5</v>
      </c>
      <c r="W77" s="1" t="s">
        <v>195</v>
      </c>
      <c r="X77" s="27">
        <f t="shared" ref="X77:X123" si="6">+D77-W77</f>
        <v>0</v>
      </c>
    </row>
    <row r="78" spans="1:24" x14ac:dyDescent="0.2">
      <c r="A78" t="str">
        <f t="shared" si="3"/>
        <v>P&amp;L</v>
      </c>
      <c r="B78" s="11">
        <v>6</v>
      </c>
      <c r="C78" t="str">
        <f t="shared" si="4"/>
        <v>6</v>
      </c>
      <c r="D78" t="s">
        <v>197</v>
      </c>
      <c r="E78" t="s">
        <v>198</v>
      </c>
      <c r="F78" t="s">
        <v>84</v>
      </c>
      <c r="G78" s="1">
        <v>0</v>
      </c>
      <c r="H78" s="1">
        <v>0</v>
      </c>
      <c r="I78" s="1">
        <v>19963.240000000002</v>
      </c>
      <c r="J78" s="1">
        <v>19963.240000000002</v>
      </c>
      <c r="K78" s="1">
        <v>1671.9</v>
      </c>
      <c r="L78" s="1">
        <v>1671.9</v>
      </c>
      <c r="M78" s="1">
        <v>21635.14</v>
      </c>
      <c r="N78" s="13">
        <v>21635.14</v>
      </c>
      <c r="O78" s="1">
        <v>0</v>
      </c>
      <c r="P78" s="1">
        <v>0</v>
      </c>
      <c r="Q78" s="3">
        <f t="shared" si="5"/>
        <v>21635.14</v>
      </c>
      <c r="S78" s="3">
        <f>+VLOOKUP(D78,'[1]TB as of 31.12.2022 vs 1003'!A:O,15,0)</f>
        <v>21635.14</v>
      </c>
      <c r="U78">
        <v>5</v>
      </c>
      <c r="W78" s="1" t="s">
        <v>197</v>
      </c>
      <c r="X78" s="27">
        <f t="shared" si="6"/>
        <v>0</v>
      </c>
    </row>
    <row r="79" spans="1:24" x14ac:dyDescent="0.2">
      <c r="A79" t="str">
        <f t="shared" si="3"/>
        <v>P&amp;L</v>
      </c>
      <c r="B79" s="11">
        <v>6</v>
      </c>
      <c r="C79" t="str">
        <f t="shared" si="4"/>
        <v>6</v>
      </c>
      <c r="D79" t="s">
        <v>199</v>
      </c>
      <c r="E79" t="s">
        <v>200</v>
      </c>
      <c r="F79" t="s">
        <v>84</v>
      </c>
      <c r="G79" s="1">
        <v>0</v>
      </c>
      <c r="H79" s="1">
        <v>0</v>
      </c>
      <c r="I79" s="1">
        <v>32095.53</v>
      </c>
      <c r="J79" s="1">
        <v>32095.53</v>
      </c>
      <c r="K79" s="1">
        <v>2176.87</v>
      </c>
      <c r="L79" s="1">
        <v>2176.87</v>
      </c>
      <c r="M79" s="1">
        <v>34272.400000000001</v>
      </c>
      <c r="N79" s="34">
        <v>34272.400000000001</v>
      </c>
      <c r="O79" s="1">
        <v>0</v>
      </c>
      <c r="P79" s="1">
        <v>0</v>
      </c>
      <c r="Q79" s="3">
        <f t="shared" si="5"/>
        <v>34272.400000000001</v>
      </c>
      <c r="S79" s="3">
        <f>+VLOOKUP(D79,'[1]TB as of 31.12.2022 vs 1003'!A:O,15,0)</f>
        <v>35448.86</v>
      </c>
      <c r="U79">
        <v>7</v>
      </c>
      <c r="W79" s="1" t="s">
        <v>199</v>
      </c>
      <c r="X79" s="27">
        <f t="shared" si="6"/>
        <v>0</v>
      </c>
    </row>
    <row r="80" spans="1:24" x14ac:dyDescent="0.2">
      <c r="A80" t="str">
        <f t="shared" si="3"/>
        <v>P&amp;L</v>
      </c>
      <c r="B80" s="11">
        <v>6</v>
      </c>
      <c r="C80" t="str">
        <f t="shared" si="4"/>
        <v>6</v>
      </c>
      <c r="D80" t="s">
        <v>201</v>
      </c>
      <c r="E80" t="s">
        <v>202</v>
      </c>
      <c r="F80" t="s">
        <v>84</v>
      </c>
      <c r="G80" s="1">
        <v>0</v>
      </c>
      <c r="H80" s="1">
        <v>0</v>
      </c>
      <c r="I80" s="1">
        <v>32432.3</v>
      </c>
      <c r="J80" s="1">
        <v>32432.3</v>
      </c>
      <c r="K80" s="1">
        <v>2520.89</v>
      </c>
      <c r="L80" s="1">
        <v>2520.89</v>
      </c>
      <c r="M80" s="1">
        <v>34953.19</v>
      </c>
      <c r="N80" s="34">
        <v>34953.19</v>
      </c>
      <c r="O80" s="1">
        <v>0</v>
      </c>
      <c r="P80" s="1">
        <v>0</v>
      </c>
      <c r="Q80" s="3">
        <f t="shared" si="5"/>
        <v>34953.19</v>
      </c>
      <c r="S80" s="3">
        <f>+VLOOKUP(D80,'[1]TB as of 31.12.2022 vs 1003'!A:O,15,0)</f>
        <v>34953.19</v>
      </c>
      <c r="U80">
        <v>7</v>
      </c>
      <c r="W80" s="1" t="s">
        <v>201</v>
      </c>
      <c r="X80" s="27">
        <f t="shared" si="6"/>
        <v>0</v>
      </c>
    </row>
    <row r="81" spans="1:24" x14ac:dyDescent="0.2">
      <c r="A81" t="str">
        <f t="shared" si="3"/>
        <v>P&amp;L</v>
      </c>
      <c r="B81" s="11">
        <v>6</v>
      </c>
      <c r="C81" t="str">
        <f t="shared" si="4"/>
        <v>6</v>
      </c>
      <c r="D81" t="s">
        <v>203</v>
      </c>
      <c r="E81" t="s">
        <v>204</v>
      </c>
      <c r="F81" t="s">
        <v>84</v>
      </c>
      <c r="G81" s="1">
        <v>0</v>
      </c>
      <c r="H81" s="1">
        <v>0</v>
      </c>
      <c r="I81" s="1">
        <v>572.9</v>
      </c>
      <c r="J81" s="1">
        <v>572.9</v>
      </c>
      <c r="K81" s="1">
        <v>0</v>
      </c>
      <c r="L81" s="1">
        <v>0</v>
      </c>
      <c r="M81" s="1">
        <v>572.9</v>
      </c>
      <c r="N81" s="35">
        <v>572.9</v>
      </c>
      <c r="O81" s="1">
        <v>0</v>
      </c>
      <c r="P81" s="1">
        <v>0</v>
      </c>
      <c r="Q81" s="3">
        <f t="shared" si="5"/>
        <v>572.9</v>
      </c>
      <c r="S81" s="3">
        <f>+VLOOKUP(D81,'[1]TB as of 31.12.2022 vs 1003'!A:O,15,0)</f>
        <v>572.9</v>
      </c>
      <c r="U81">
        <v>6</v>
      </c>
      <c r="W81" s="1" t="s">
        <v>203</v>
      </c>
      <c r="X81" s="27">
        <f t="shared" si="6"/>
        <v>0</v>
      </c>
    </row>
    <row r="82" spans="1:24" x14ac:dyDescent="0.2">
      <c r="A82" t="str">
        <f t="shared" si="3"/>
        <v>P&amp;L</v>
      </c>
      <c r="B82" s="11">
        <v>6</v>
      </c>
      <c r="C82" t="str">
        <f t="shared" si="4"/>
        <v>6</v>
      </c>
      <c r="D82" t="s">
        <v>290</v>
      </c>
      <c r="E82" t="s">
        <v>291</v>
      </c>
      <c r="F82" t="s">
        <v>84</v>
      </c>
      <c r="G82" s="1">
        <v>0</v>
      </c>
      <c r="H82" s="1">
        <v>0</v>
      </c>
      <c r="I82" s="1">
        <v>4635.83</v>
      </c>
      <c r="J82" s="1">
        <v>4635.83</v>
      </c>
      <c r="K82" s="1">
        <v>0</v>
      </c>
      <c r="L82" s="1">
        <v>0</v>
      </c>
      <c r="M82" s="1">
        <v>4635.83</v>
      </c>
      <c r="N82" s="35">
        <v>4635.83</v>
      </c>
      <c r="O82" s="1">
        <v>0</v>
      </c>
      <c r="P82" s="1">
        <v>0</v>
      </c>
      <c r="Q82" s="3">
        <f t="shared" si="5"/>
        <v>4635.83</v>
      </c>
      <c r="S82" s="3">
        <f>+VLOOKUP(D82,'[1]TB as of 31.12.2022 vs 1003'!A:O,15,0)</f>
        <v>4635.83</v>
      </c>
      <c r="U82">
        <v>6</v>
      </c>
      <c r="W82" s="1" t="s">
        <v>290</v>
      </c>
      <c r="X82" s="27">
        <f t="shared" si="6"/>
        <v>0</v>
      </c>
    </row>
    <row r="83" spans="1:24" x14ac:dyDescent="0.2">
      <c r="A83" t="str">
        <f t="shared" si="3"/>
        <v>P&amp;L</v>
      </c>
      <c r="B83" s="11">
        <v>6</v>
      </c>
      <c r="C83" t="str">
        <f t="shared" si="4"/>
        <v>6</v>
      </c>
      <c r="D83" t="s">
        <v>205</v>
      </c>
      <c r="E83" t="s">
        <v>206</v>
      </c>
      <c r="F83" t="s">
        <v>84</v>
      </c>
      <c r="G83" s="1">
        <v>0</v>
      </c>
      <c r="H83" s="1">
        <v>0</v>
      </c>
      <c r="I83" s="1">
        <v>3470688.72</v>
      </c>
      <c r="J83" s="1">
        <v>3470688.72</v>
      </c>
      <c r="K83" s="1">
        <v>5036928.83</v>
      </c>
      <c r="L83" s="1">
        <v>5036928.83</v>
      </c>
      <c r="M83" s="1">
        <v>8507617.5500000007</v>
      </c>
      <c r="N83" s="36">
        <v>8507617.5500000007</v>
      </c>
      <c r="O83" s="1">
        <v>0</v>
      </c>
      <c r="P83" s="1">
        <v>0</v>
      </c>
      <c r="Q83" s="3">
        <f t="shared" si="5"/>
        <v>8507617.5500000007</v>
      </c>
      <c r="S83" s="3">
        <f>+VLOOKUP(D83,'[1]TB as of 31.12.2022 vs 1003'!A:O,15,0)</f>
        <v>8539560.6400000006</v>
      </c>
      <c r="U83">
        <v>8</v>
      </c>
      <c r="W83" s="1" t="s">
        <v>205</v>
      </c>
      <c r="X83" s="27">
        <f t="shared" si="6"/>
        <v>0</v>
      </c>
    </row>
    <row r="84" spans="1:24" x14ac:dyDescent="0.2">
      <c r="A84" t="str">
        <f t="shared" si="3"/>
        <v>P&amp;L</v>
      </c>
      <c r="B84" s="11">
        <v>6</v>
      </c>
      <c r="C84" t="str">
        <f t="shared" si="4"/>
        <v>6</v>
      </c>
      <c r="D84" t="s">
        <v>207</v>
      </c>
      <c r="E84" t="s">
        <v>208</v>
      </c>
      <c r="F84" t="s">
        <v>84</v>
      </c>
      <c r="G84" s="1">
        <v>0</v>
      </c>
      <c r="H84" s="1">
        <v>0</v>
      </c>
      <c r="I84" s="1">
        <v>91634.16</v>
      </c>
      <c r="J84" s="1">
        <v>91634.16</v>
      </c>
      <c r="K84" s="1">
        <v>11170.75</v>
      </c>
      <c r="L84" s="1">
        <v>11170.75</v>
      </c>
      <c r="M84" s="1">
        <v>102804.91</v>
      </c>
      <c r="N84" s="1">
        <v>102804.91</v>
      </c>
      <c r="O84" s="1">
        <v>0</v>
      </c>
      <c r="P84" s="1">
        <v>0</v>
      </c>
      <c r="Q84" s="3">
        <f t="shared" si="5"/>
        <v>102804.91</v>
      </c>
      <c r="S84" s="3">
        <f>+VLOOKUP(D84,'[1]TB as of 31.12.2022 vs 1003'!A:O,15,0)</f>
        <v>102804.91</v>
      </c>
      <c r="U84">
        <v>11</v>
      </c>
      <c r="W84" s="1" t="s">
        <v>207</v>
      </c>
      <c r="X84" s="27">
        <f t="shared" si="6"/>
        <v>0</v>
      </c>
    </row>
    <row r="85" spans="1:24" x14ac:dyDescent="0.2">
      <c r="A85" t="str">
        <f t="shared" si="3"/>
        <v>P&amp;L</v>
      </c>
      <c r="B85" s="11">
        <v>6</v>
      </c>
      <c r="C85" t="str">
        <f t="shared" si="4"/>
        <v>6</v>
      </c>
      <c r="D85" t="s">
        <v>209</v>
      </c>
      <c r="E85" t="s">
        <v>210</v>
      </c>
      <c r="F85" t="s">
        <v>84</v>
      </c>
      <c r="G85" s="1">
        <v>0</v>
      </c>
      <c r="H85" s="1">
        <v>0</v>
      </c>
      <c r="I85" s="1">
        <v>398637.91</v>
      </c>
      <c r="J85" s="1">
        <v>398637.91</v>
      </c>
      <c r="K85" s="1">
        <v>40087.040000000001</v>
      </c>
      <c r="L85" s="1">
        <v>40087.040000000001</v>
      </c>
      <c r="M85" s="1">
        <v>438724.95</v>
      </c>
      <c r="N85" s="1">
        <v>438724.95</v>
      </c>
      <c r="O85" s="1">
        <v>0</v>
      </c>
      <c r="P85" s="1">
        <v>0</v>
      </c>
      <c r="Q85" s="3">
        <f t="shared" si="5"/>
        <v>438724.95</v>
      </c>
      <c r="S85" s="3">
        <f>+VLOOKUP(D85,'[1]TB as of 31.12.2022 vs 1003'!A:O,15,0)</f>
        <v>438724.95</v>
      </c>
      <c r="U85">
        <v>11</v>
      </c>
      <c r="W85" s="1" t="s">
        <v>209</v>
      </c>
      <c r="X85" s="27">
        <f t="shared" si="6"/>
        <v>0</v>
      </c>
    </row>
    <row r="86" spans="1:24" x14ac:dyDescent="0.2">
      <c r="A86" t="str">
        <f t="shared" si="3"/>
        <v>P&amp;L</v>
      </c>
      <c r="B86" s="11">
        <v>6</v>
      </c>
      <c r="C86" t="str">
        <f t="shared" si="4"/>
        <v>6</v>
      </c>
      <c r="D86" t="s">
        <v>211</v>
      </c>
      <c r="E86" t="s">
        <v>212</v>
      </c>
      <c r="F86" t="s">
        <v>84</v>
      </c>
      <c r="G86" s="1">
        <v>0</v>
      </c>
      <c r="H86" s="1">
        <v>0</v>
      </c>
      <c r="I86" s="1">
        <v>101294.46</v>
      </c>
      <c r="J86" s="1">
        <v>101294.46</v>
      </c>
      <c r="K86" s="1">
        <v>10235.98</v>
      </c>
      <c r="L86" s="1">
        <v>10235.98</v>
      </c>
      <c r="M86" s="1">
        <v>111530.44</v>
      </c>
      <c r="N86" s="1">
        <v>111530.44</v>
      </c>
      <c r="O86" s="1">
        <v>0</v>
      </c>
      <c r="P86" s="1">
        <v>0</v>
      </c>
      <c r="Q86" s="3">
        <f t="shared" si="5"/>
        <v>111530.44</v>
      </c>
      <c r="S86" s="3">
        <f>+VLOOKUP(D86,'[1]TB as of 31.12.2022 vs 1003'!A:O,15,0)</f>
        <v>111530.44</v>
      </c>
      <c r="U86">
        <v>11</v>
      </c>
      <c r="W86" s="1" t="s">
        <v>211</v>
      </c>
      <c r="X86" s="27">
        <f t="shared" si="6"/>
        <v>0</v>
      </c>
    </row>
    <row r="87" spans="1:24" x14ac:dyDescent="0.2">
      <c r="A87" t="str">
        <f t="shared" si="3"/>
        <v>P&amp;L</v>
      </c>
      <c r="B87" s="11">
        <v>6</v>
      </c>
      <c r="C87" t="str">
        <f t="shared" si="4"/>
        <v>6</v>
      </c>
      <c r="D87" t="s">
        <v>213</v>
      </c>
      <c r="E87" t="s">
        <v>214</v>
      </c>
      <c r="F87" t="s">
        <v>84</v>
      </c>
      <c r="G87" s="1">
        <v>0</v>
      </c>
      <c r="H87" s="1">
        <v>0</v>
      </c>
      <c r="I87" s="1">
        <v>129452.42</v>
      </c>
      <c r="J87" s="1">
        <v>129452.42</v>
      </c>
      <c r="K87" s="1">
        <v>0</v>
      </c>
      <c r="L87" s="1">
        <v>0</v>
      </c>
      <c r="M87" s="1">
        <v>129452.42</v>
      </c>
      <c r="N87" s="1">
        <v>129452.42</v>
      </c>
      <c r="O87" s="1">
        <v>0</v>
      </c>
      <c r="P87" s="1">
        <v>0</v>
      </c>
      <c r="Q87" s="3">
        <f t="shared" si="5"/>
        <v>129452.42</v>
      </c>
      <c r="S87" s="3">
        <f>+VLOOKUP(D87,'[1]TB as of 31.12.2022 vs 1003'!A:O,15,0)</f>
        <v>129452.42</v>
      </c>
      <c r="U87">
        <v>11</v>
      </c>
      <c r="W87" s="1" t="s">
        <v>213</v>
      </c>
      <c r="X87" s="27">
        <f t="shared" si="6"/>
        <v>0</v>
      </c>
    </row>
    <row r="88" spans="1:24" x14ac:dyDescent="0.2">
      <c r="A88" t="str">
        <f t="shared" si="3"/>
        <v>P&amp;L</v>
      </c>
      <c r="B88" s="11">
        <v>6</v>
      </c>
      <c r="C88" t="str">
        <f t="shared" si="4"/>
        <v>6</v>
      </c>
      <c r="D88" t="s">
        <v>215</v>
      </c>
      <c r="E88" t="s">
        <v>216</v>
      </c>
      <c r="F88" t="s">
        <v>84</v>
      </c>
      <c r="G88" s="1">
        <v>0</v>
      </c>
      <c r="H88" s="1">
        <v>0</v>
      </c>
      <c r="I88" s="1">
        <v>376046</v>
      </c>
      <c r="J88" s="1">
        <v>376046</v>
      </c>
      <c r="K88" s="1">
        <v>34186</v>
      </c>
      <c r="L88" s="1">
        <v>34186</v>
      </c>
      <c r="M88" s="1">
        <v>410232</v>
      </c>
      <c r="N88" s="1">
        <v>410232</v>
      </c>
      <c r="O88" s="1">
        <v>0</v>
      </c>
      <c r="P88" s="1">
        <v>0</v>
      </c>
      <c r="Q88" s="3">
        <f t="shared" si="5"/>
        <v>410232</v>
      </c>
      <c r="S88" s="3">
        <f>+VLOOKUP(D88,'[1]TB as of 31.12.2022 vs 1003'!A:O,15,0)</f>
        <v>410232</v>
      </c>
      <c r="U88">
        <v>11</v>
      </c>
      <c r="W88" s="1" t="s">
        <v>215</v>
      </c>
      <c r="X88" s="27">
        <f t="shared" si="6"/>
        <v>0</v>
      </c>
    </row>
    <row r="89" spans="1:24" x14ac:dyDescent="0.2">
      <c r="A89" t="str">
        <f t="shared" si="3"/>
        <v>P&amp;L</v>
      </c>
      <c r="B89" s="11">
        <v>6</v>
      </c>
      <c r="C89" t="str">
        <f t="shared" si="4"/>
        <v>6</v>
      </c>
      <c r="D89" t="s">
        <v>217</v>
      </c>
      <c r="E89" t="s">
        <v>218</v>
      </c>
      <c r="F89" t="s">
        <v>84</v>
      </c>
      <c r="G89" s="1">
        <v>0</v>
      </c>
      <c r="H89" s="1">
        <v>0</v>
      </c>
      <c r="I89" s="1">
        <v>9394.49</v>
      </c>
      <c r="J89" s="1">
        <v>9394.49</v>
      </c>
      <c r="K89" s="1">
        <v>282.08999999999997</v>
      </c>
      <c r="L89" s="1">
        <v>282.08999999999997</v>
      </c>
      <c r="M89" s="1">
        <v>9676.58</v>
      </c>
      <c r="N89" s="1">
        <v>9676.58</v>
      </c>
      <c r="O89" s="1">
        <v>0</v>
      </c>
      <c r="P89" s="1">
        <v>0</v>
      </c>
      <c r="Q89" s="3">
        <f t="shared" si="5"/>
        <v>9676.58</v>
      </c>
      <c r="S89" s="3">
        <f>+VLOOKUP(D89,'[1]TB as of 31.12.2022 vs 1003'!A:O,15,0)</f>
        <v>9676.58</v>
      </c>
      <c r="U89">
        <v>11</v>
      </c>
      <c r="W89" s="1" t="s">
        <v>217</v>
      </c>
      <c r="X89" s="27">
        <f t="shared" si="6"/>
        <v>0</v>
      </c>
    </row>
    <row r="90" spans="1:24" x14ac:dyDescent="0.2">
      <c r="A90" t="str">
        <f t="shared" si="3"/>
        <v>P&amp;L</v>
      </c>
      <c r="B90" s="11">
        <v>6</v>
      </c>
      <c r="C90" t="str">
        <f t="shared" si="4"/>
        <v>6</v>
      </c>
      <c r="D90" t="s">
        <v>295</v>
      </c>
      <c r="E90" t="s">
        <v>296</v>
      </c>
      <c r="F90" t="s">
        <v>84</v>
      </c>
      <c r="G90" s="1">
        <v>0</v>
      </c>
      <c r="H90" s="1">
        <v>0</v>
      </c>
      <c r="I90" s="1">
        <v>222364.85</v>
      </c>
      <c r="J90" s="1">
        <v>222364.85</v>
      </c>
      <c r="K90" s="1">
        <v>62749.89</v>
      </c>
      <c r="L90" s="1">
        <v>62749.89</v>
      </c>
      <c r="M90" s="1">
        <v>285114.74</v>
      </c>
      <c r="N90" s="1">
        <v>285114.74</v>
      </c>
      <c r="O90" s="1">
        <v>0</v>
      </c>
      <c r="P90" s="1">
        <v>0</v>
      </c>
      <c r="Q90" s="3">
        <f t="shared" si="5"/>
        <v>285114.74</v>
      </c>
      <c r="S90" s="3">
        <f>+VLOOKUP(D90,'[1]TB as of 31.12.2022 vs 1003'!A:O,15,0)</f>
        <v>314591.53999999998</v>
      </c>
      <c r="U90">
        <v>11</v>
      </c>
      <c r="W90" s="1" t="s">
        <v>295</v>
      </c>
      <c r="X90" s="27">
        <f t="shared" si="6"/>
        <v>0</v>
      </c>
    </row>
    <row r="91" spans="1:24" x14ac:dyDescent="0.2">
      <c r="A91" t="str">
        <f t="shared" si="3"/>
        <v>P&amp;L</v>
      </c>
      <c r="B91" s="11">
        <v>6</v>
      </c>
      <c r="C91" t="str">
        <f t="shared" si="4"/>
        <v>6</v>
      </c>
      <c r="D91" t="s">
        <v>219</v>
      </c>
      <c r="E91" t="s">
        <v>220</v>
      </c>
      <c r="F91" t="s">
        <v>84</v>
      </c>
      <c r="G91" s="1">
        <v>0</v>
      </c>
      <c r="H91" s="1">
        <v>0</v>
      </c>
      <c r="I91" s="1">
        <v>10279.9</v>
      </c>
      <c r="J91" s="1">
        <v>10279.9</v>
      </c>
      <c r="K91" s="1">
        <v>904.6</v>
      </c>
      <c r="L91" s="1">
        <v>904.6</v>
      </c>
      <c r="M91" s="1">
        <v>11184.5</v>
      </c>
      <c r="N91" s="1">
        <v>11184.5</v>
      </c>
      <c r="O91" s="1">
        <v>0</v>
      </c>
      <c r="P91" s="1">
        <v>0</v>
      </c>
      <c r="Q91" s="3">
        <f t="shared" si="5"/>
        <v>11184.5</v>
      </c>
      <c r="S91" s="3">
        <f>+VLOOKUP(D91,'[1]TB as of 31.12.2022 vs 1003'!A:O,15,0)</f>
        <v>11184.5</v>
      </c>
      <c r="U91">
        <v>11</v>
      </c>
      <c r="W91" s="1" t="s">
        <v>219</v>
      </c>
      <c r="X91" s="27">
        <f t="shared" si="6"/>
        <v>0</v>
      </c>
    </row>
    <row r="92" spans="1:24" x14ac:dyDescent="0.2">
      <c r="A92" t="str">
        <f t="shared" si="3"/>
        <v>P&amp;L</v>
      </c>
      <c r="B92" s="11">
        <v>6</v>
      </c>
      <c r="C92" t="str">
        <f t="shared" si="4"/>
        <v>6</v>
      </c>
      <c r="D92" t="s">
        <v>221</v>
      </c>
      <c r="E92" t="s">
        <v>222</v>
      </c>
      <c r="F92" t="s">
        <v>84</v>
      </c>
      <c r="G92" s="1">
        <v>0</v>
      </c>
      <c r="H92" s="1">
        <v>0</v>
      </c>
      <c r="I92" s="1">
        <v>53019.61</v>
      </c>
      <c r="J92" s="1">
        <v>53019.61</v>
      </c>
      <c r="K92" s="1">
        <v>13723.6</v>
      </c>
      <c r="L92" s="1">
        <v>13723.6</v>
      </c>
      <c r="M92" s="1">
        <v>66743.210000000006</v>
      </c>
      <c r="N92" s="1">
        <v>66743.210000000006</v>
      </c>
      <c r="O92" s="1">
        <v>0</v>
      </c>
      <c r="P92" s="1">
        <v>0</v>
      </c>
      <c r="Q92" s="3">
        <f t="shared" si="5"/>
        <v>66743.210000000006</v>
      </c>
      <c r="S92" s="3">
        <f>+VLOOKUP(D92,'[1]TB as of 31.12.2022 vs 1003'!A:O,15,0)</f>
        <v>66743.210000000006</v>
      </c>
      <c r="U92">
        <v>11</v>
      </c>
      <c r="W92" s="1" t="s">
        <v>221</v>
      </c>
      <c r="X92" s="27">
        <f t="shared" si="6"/>
        <v>0</v>
      </c>
    </row>
    <row r="93" spans="1:24" x14ac:dyDescent="0.2">
      <c r="A93" t="str">
        <f t="shared" si="3"/>
        <v>P&amp;L</v>
      </c>
      <c r="B93" s="11">
        <v>6</v>
      </c>
      <c r="C93" t="str">
        <f t="shared" si="4"/>
        <v>6</v>
      </c>
      <c r="D93" t="s">
        <v>223</v>
      </c>
      <c r="E93" t="s">
        <v>224</v>
      </c>
      <c r="F93" t="s">
        <v>84</v>
      </c>
      <c r="G93" s="1">
        <v>0</v>
      </c>
      <c r="H93" s="1">
        <v>0</v>
      </c>
      <c r="I93" s="1">
        <v>146085.14000000001</v>
      </c>
      <c r="J93" s="1">
        <v>146085.14000000001</v>
      </c>
      <c r="K93" s="1">
        <v>11003.62</v>
      </c>
      <c r="L93" s="1">
        <v>11003.62</v>
      </c>
      <c r="M93" s="1">
        <v>157088.76</v>
      </c>
      <c r="N93" s="1">
        <v>157088.76</v>
      </c>
      <c r="O93" s="1">
        <v>0</v>
      </c>
      <c r="P93" s="1">
        <v>0</v>
      </c>
      <c r="Q93" s="3">
        <f t="shared" si="5"/>
        <v>157088.76</v>
      </c>
      <c r="S93" s="3">
        <f>+VLOOKUP(D93,'[1]TB as of 31.12.2022 vs 1003'!A:O,15,0)</f>
        <v>157088.76</v>
      </c>
      <c r="U93">
        <v>11</v>
      </c>
      <c r="W93" s="1" t="s">
        <v>223</v>
      </c>
      <c r="X93" s="27">
        <f t="shared" si="6"/>
        <v>0</v>
      </c>
    </row>
    <row r="94" spans="1:24" x14ac:dyDescent="0.2">
      <c r="A94" t="str">
        <f t="shared" si="3"/>
        <v>P&amp;L</v>
      </c>
      <c r="B94" s="11">
        <v>6</v>
      </c>
      <c r="C94" t="str">
        <f t="shared" si="4"/>
        <v>6</v>
      </c>
      <c r="D94" t="s">
        <v>225</v>
      </c>
      <c r="E94" t="s">
        <v>226</v>
      </c>
      <c r="F94" t="s">
        <v>84</v>
      </c>
      <c r="G94" s="1">
        <v>0</v>
      </c>
      <c r="H94" s="1">
        <v>0</v>
      </c>
      <c r="I94" s="1">
        <v>15573.18</v>
      </c>
      <c r="J94" s="1">
        <v>15573.18</v>
      </c>
      <c r="K94" s="1">
        <v>1002.21</v>
      </c>
      <c r="L94" s="1">
        <v>1002.21</v>
      </c>
      <c r="M94" s="1">
        <v>16575.39</v>
      </c>
      <c r="N94" s="1">
        <v>16575.39</v>
      </c>
      <c r="O94" s="1">
        <v>0</v>
      </c>
      <c r="P94" s="1">
        <v>0</v>
      </c>
      <c r="Q94" s="3">
        <f t="shared" si="5"/>
        <v>16575.39</v>
      </c>
      <c r="S94" s="3">
        <f>+VLOOKUP(D94,'[1]TB as of 31.12.2022 vs 1003'!A:O,15,0)</f>
        <v>16575.39</v>
      </c>
      <c r="U94">
        <v>11</v>
      </c>
      <c r="W94" s="1" t="s">
        <v>225</v>
      </c>
      <c r="X94" s="27">
        <f t="shared" si="6"/>
        <v>0</v>
      </c>
    </row>
    <row r="95" spans="1:24" x14ac:dyDescent="0.2">
      <c r="A95" t="str">
        <f t="shared" si="3"/>
        <v>P&amp;L</v>
      </c>
      <c r="B95" s="11">
        <v>6</v>
      </c>
      <c r="C95" t="str">
        <f t="shared" si="4"/>
        <v>6</v>
      </c>
      <c r="D95" t="s">
        <v>227</v>
      </c>
      <c r="E95" t="s">
        <v>228</v>
      </c>
      <c r="F95" t="s">
        <v>84</v>
      </c>
      <c r="G95" s="1">
        <v>0</v>
      </c>
      <c r="H95" s="1">
        <v>0</v>
      </c>
      <c r="I95" s="1">
        <v>7346577.96</v>
      </c>
      <c r="J95" s="1">
        <v>7346577.96</v>
      </c>
      <c r="K95" s="1">
        <v>287071.61</v>
      </c>
      <c r="L95" s="1">
        <v>287071.61</v>
      </c>
      <c r="M95" s="1">
        <v>7633649.5700000003</v>
      </c>
      <c r="N95" s="1">
        <v>7633649.5700000003</v>
      </c>
      <c r="O95" s="1">
        <v>0</v>
      </c>
      <c r="P95" s="1">
        <v>0</v>
      </c>
      <c r="Q95" s="3">
        <f t="shared" si="5"/>
        <v>7633649.5700000003</v>
      </c>
      <c r="S95" s="3">
        <f>+VLOOKUP(D95,'[1]TB as of 31.12.2022 vs 1003'!A:O,15,0)</f>
        <v>7633649.5700000003</v>
      </c>
      <c r="U95">
        <v>11</v>
      </c>
      <c r="W95" s="1" t="s">
        <v>227</v>
      </c>
      <c r="X95" s="27">
        <f t="shared" si="6"/>
        <v>0</v>
      </c>
    </row>
    <row r="96" spans="1:24" x14ac:dyDescent="0.2">
      <c r="A96" t="str">
        <f t="shared" si="3"/>
        <v>P&amp;L</v>
      </c>
      <c r="B96" s="11">
        <v>6</v>
      </c>
      <c r="C96" t="str">
        <f t="shared" si="4"/>
        <v>6</v>
      </c>
      <c r="D96" t="s">
        <v>229</v>
      </c>
      <c r="E96" t="s">
        <v>230</v>
      </c>
      <c r="F96" t="s">
        <v>84</v>
      </c>
      <c r="G96" s="1">
        <v>0</v>
      </c>
      <c r="H96" s="1">
        <v>0</v>
      </c>
      <c r="I96" s="1">
        <v>69662.559999999998</v>
      </c>
      <c r="J96" s="1">
        <v>69662.559999999998</v>
      </c>
      <c r="K96" s="1">
        <v>8186</v>
      </c>
      <c r="L96" s="1">
        <v>8186</v>
      </c>
      <c r="M96" s="1">
        <v>77848.56</v>
      </c>
      <c r="N96" s="1">
        <v>77848.56</v>
      </c>
      <c r="O96" s="1">
        <v>0</v>
      </c>
      <c r="P96" s="1">
        <v>0</v>
      </c>
      <c r="Q96" s="3">
        <f t="shared" si="5"/>
        <v>77848.56</v>
      </c>
      <c r="S96" s="3">
        <f>+VLOOKUP(D96,'[1]TB as of 31.12.2022 vs 1003'!A:O,15,0)</f>
        <v>77848.56</v>
      </c>
      <c r="U96">
        <v>11</v>
      </c>
      <c r="W96" s="1" t="s">
        <v>229</v>
      </c>
      <c r="X96" s="27">
        <f t="shared" si="6"/>
        <v>0</v>
      </c>
    </row>
    <row r="97" spans="1:24" x14ac:dyDescent="0.2">
      <c r="A97" t="str">
        <f t="shared" si="3"/>
        <v>P&amp;L</v>
      </c>
      <c r="B97" s="11">
        <v>6</v>
      </c>
      <c r="C97" t="str">
        <f t="shared" si="4"/>
        <v>6</v>
      </c>
      <c r="D97" t="s">
        <v>231</v>
      </c>
      <c r="E97" t="s">
        <v>232</v>
      </c>
      <c r="F97" t="s">
        <v>84</v>
      </c>
      <c r="G97" s="1">
        <v>0</v>
      </c>
      <c r="H97" s="1">
        <v>0</v>
      </c>
      <c r="I97" s="1">
        <v>7907821</v>
      </c>
      <c r="J97" s="1">
        <v>7907821</v>
      </c>
      <c r="K97" s="1">
        <v>1279619</v>
      </c>
      <c r="L97" s="1">
        <v>1279619</v>
      </c>
      <c r="M97" s="1">
        <v>9187440</v>
      </c>
      <c r="N97" s="37">
        <v>9187440</v>
      </c>
      <c r="O97" s="1">
        <v>0</v>
      </c>
      <c r="P97" s="1">
        <v>0</v>
      </c>
      <c r="Q97" s="3">
        <f t="shared" si="5"/>
        <v>9187440</v>
      </c>
      <c r="S97" s="3">
        <f>+VLOOKUP(D97,'[1]TB as of 31.12.2022 vs 1003'!A:O,15,0)</f>
        <v>9187440</v>
      </c>
      <c r="U97" s="18">
        <v>9</v>
      </c>
      <c r="W97" s="1" t="s">
        <v>231</v>
      </c>
      <c r="X97" s="27">
        <f t="shared" si="6"/>
        <v>0</v>
      </c>
    </row>
    <row r="98" spans="1:24" x14ac:dyDescent="0.2">
      <c r="A98" t="str">
        <f t="shared" si="3"/>
        <v>P&amp;L</v>
      </c>
      <c r="B98" s="11">
        <v>6</v>
      </c>
      <c r="C98" t="str">
        <f t="shared" si="4"/>
        <v>6</v>
      </c>
      <c r="D98" t="s">
        <v>331</v>
      </c>
      <c r="E98" t="s">
        <v>332</v>
      </c>
      <c r="F98" t="s">
        <v>84</v>
      </c>
      <c r="G98" s="1">
        <v>0</v>
      </c>
      <c r="H98" s="1">
        <v>0</v>
      </c>
      <c r="I98" s="1">
        <v>92869.41</v>
      </c>
      <c r="J98" s="1">
        <v>92869.41</v>
      </c>
      <c r="K98" s="1">
        <v>0</v>
      </c>
      <c r="L98" s="1">
        <v>0</v>
      </c>
      <c r="M98" s="1">
        <v>92869.41</v>
      </c>
      <c r="N98" s="37">
        <v>92869.41</v>
      </c>
      <c r="O98" s="1">
        <v>0</v>
      </c>
      <c r="P98" s="1">
        <v>0</v>
      </c>
      <c r="Q98" s="3">
        <f t="shared" si="5"/>
        <v>92869.41</v>
      </c>
      <c r="S98" s="3">
        <f>+VLOOKUP(D98,'[1]TB as of 31.12.2022 vs 1003'!A:O,15,0)</f>
        <v>151023.41</v>
      </c>
      <c r="U98" s="18">
        <v>9</v>
      </c>
      <c r="W98" s="1" t="s">
        <v>331</v>
      </c>
      <c r="X98" s="27">
        <f t="shared" si="6"/>
        <v>0</v>
      </c>
    </row>
    <row r="99" spans="1:24" x14ac:dyDescent="0.2">
      <c r="A99" t="str">
        <f t="shared" si="3"/>
        <v>P&amp;L</v>
      </c>
      <c r="B99" s="11">
        <v>6</v>
      </c>
      <c r="C99" t="str">
        <f t="shared" si="4"/>
        <v>6</v>
      </c>
      <c r="D99" t="s">
        <v>233</v>
      </c>
      <c r="E99" t="s">
        <v>234</v>
      </c>
      <c r="F99" t="s">
        <v>84</v>
      </c>
      <c r="G99" s="1">
        <v>0</v>
      </c>
      <c r="H99" s="1">
        <v>0</v>
      </c>
      <c r="I99" s="1">
        <v>87876.86</v>
      </c>
      <c r="J99" s="1">
        <v>87876.86</v>
      </c>
      <c r="K99" s="1">
        <v>28791.81</v>
      </c>
      <c r="L99" s="1">
        <v>28791.81</v>
      </c>
      <c r="M99" s="1">
        <v>116668.67</v>
      </c>
      <c r="N99" s="37">
        <v>116668.67</v>
      </c>
      <c r="O99" s="1">
        <v>0</v>
      </c>
      <c r="P99" s="1">
        <v>0</v>
      </c>
      <c r="Q99" s="3">
        <f t="shared" si="5"/>
        <v>116668.67</v>
      </c>
      <c r="S99" s="3">
        <f>+VLOOKUP(D99,'[1]TB as of 31.12.2022 vs 1003'!A:O,15,0)</f>
        <v>60053.05</v>
      </c>
      <c r="U99" s="18">
        <v>9</v>
      </c>
      <c r="W99" s="1" t="s">
        <v>233</v>
      </c>
      <c r="X99" s="27">
        <f t="shared" si="6"/>
        <v>0</v>
      </c>
    </row>
    <row r="100" spans="1:24" x14ac:dyDescent="0.2">
      <c r="A100" t="str">
        <f t="shared" si="3"/>
        <v>P&amp;L</v>
      </c>
      <c r="B100" s="11">
        <v>6</v>
      </c>
      <c r="C100" t="str">
        <f t="shared" si="4"/>
        <v>6</v>
      </c>
      <c r="D100" t="s">
        <v>235</v>
      </c>
      <c r="E100" t="s">
        <v>236</v>
      </c>
      <c r="F100" t="s">
        <v>84</v>
      </c>
      <c r="G100" s="1">
        <v>0</v>
      </c>
      <c r="H100" s="1">
        <v>0</v>
      </c>
      <c r="I100" s="1">
        <v>5640.73</v>
      </c>
      <c r="J100" s="1">
        <v>5640.73</v>
      </c>
      <c r="K100" s="1">
        <v>769.19</v>
      </c>
      <c r="L100" s="1">
        <v>769.19</v>
      </c>
      <c r="M100" s="1">
        <v>6409.92</v>
      </c>
      <c r="N100" s="37">
        <v>6409.92</v>
      </c>
      <c r="O100" s="1">
        <v>0</v>
      </c>
      <c r="P100" s="1">
        <v>0</v>
      </c>
      <c r="Q100" s="3">
        <f t="shared" si="5"/>
        <v>6409.92</v>
      </c>
      <c r="S100" s="3">
        <f>+VLOOKUP(D100,'[1]TB as of 31.12.2022 vs 1003'!A:O,15,0)</f>
        <v>4871.54</v>
      </c>
      <c r="U100" s="18">
        <v>9</v>
      </c>
      <c r="W100" s="1" t="s">
        <v>235</v>
      </c>
      <c r="X100" s="27">
        <f t="shared" si="6"/>
        <v>0</v>
      </c>
    </row>
    <row r="101" spans="1:24" x14ac:dyDescent="0.2">
      <c r="A101" t="str">
        <f t="shared" si="3"/>
        <v>P&amp;L</v>
      </c>
      <c r="B101" s="11">
        <v>6</v>
      </c>
      <c r="C101" t="str">
        <f t="shared" si="4"/>
        <v>6</v>
      </c>
      <c r="D101" t="s">
        <v>237</v>
      </c>
      <c r="E101" t="s">
        <v>238</v>
      </c>
      <c r="F101" t="s">
        <v>84</v>
      </c>
      <c r="G101" s="1">
        <v>0</v>
      </c>
      <c r="H101" s="1">
        <v>0</v>
      </c>
      <c r="I101" s="1">
        <v>87333.57</v>
      </c>
      <c r="J101" s="1">
        <v>87333.57</v>
      </c>
      <c r="K101" s="1">
        <v>256.86</v>
      </c>
      <c r="L101" s="1">
        <v>256.86</v>
      </c>
      <c r="M101" s="1">
        <v>87590.43</v>
      </c>
      <c r="N101" s="1">
        <v>87590.43</v>
      </c>
      <c r="O101" s="1">
        <v>0</v>
      </c>
      <c r="P101" s="1">
        <v>0</v>
      </c>
      <c r="Q101" s="3">
        <f t="shared" si="5"/>
        <v>87590.43</v>
      </c>
      <c r="S101" s="3">
        <f>+VLOOKUP(D101,'[1]TB as of 31.12.2022 vs 1003'!A:O,15,0)</f>
        <v>88559.43</v>
      </c>
      <c r="U101" s="18">
        <v>11</v>
      </c>
      <c r="W101" s="1" t="s">
        <v>237</v>
      </c>
      <c r="X101" s="27">
        <f t="shared" si="6"/>
        <v>0</v>
      </c>
    </row>
    <row r="102" spans="1:24" x14ac:dyDescent="0.2">
      <c r="A102" t="str">
        <f t="shared" si="3"/>
        <v>P&amp;L</v>
      </c>
      <c r="B102" s="11">
        <v>6</v>
      </c>
      <c r="C102" t="str">
        <f t="shared" si="4"/>
        <v>6</v>
      </c>
      <c r="D102" t="s">
        <v>239</v>
      </c>
      <c r="E102" t="s">
        <v>240</v>
      </c>
      <c r="F102" t="s">
        <v>84</v>
      </c>
      <c r="G102" s="1">
        <v>0</v>
      </c>
      <c r="H102" s="1">
        <v>0</v>
      </c>
      <c r="I102" s="1">
        <v>6572.9</v>
      </c>
      <c r="J102" s="1">
        <v>6572.9</v>
      </c>
      <c r="K102" s="1">
        <v>195750</v>
      </c>
      <c r="L102" s="1">
        <v>195750</v>
      </c>
      <c r="M102" s="1">
        <v>202322.9</v>
      </c>
      <c r="N102" s="1">
        <v>202322.9</v>
      </c>
      <c r="O102" s="1">
        <v>0</v>
      </c>
      <c r="P102" s="1">
        <v>0</v>
      </c>
      <c r="Q102" s="3">
        <f t="shared" si="5"/>
        <v>202322.9</v>
      </c>
      <c r="S102" s="3">
        <f>+VLOOKUP(D102,'[1]TB as of 31.12.2022 vs 1003'!A:O,15,0)</f>
        <v>202322.9</v>
      </c>
      <c r="U102" s="18">
        <v>11</v>
      </c>
      <c r="W102" s="1" t="s">
        <v>239</v>
      </c>
      <c r="X102" s="27">
        <f t="shared" si="6"/>
        <v>0</v>
      </c>
    </row>
    <row r="103" spans="1:24" x14ac:dyDescent="0.2">
      <c r="A103" t="str">
        <f t="shared" si="3"/>
        <v>P&amp;L</v>
      </c>
      <c r="B103" s="11">
        <v>6</v>
      </c>
      <c r="C103" t="str">
        <f t="shared" si="4"/>
        <v>6</v>
      </c>
      <c r="D103" t="s">
        <v>297</v>
      </c>
      <c r="E103" t="s">
        <v>298</v>
      </c>
      <c r="F103" t="s">
        <v>84</v>
      </c>
      <c r="G103" s="1">
        <v>0</v>
      </c>
      <c r="H103" s="1">
        <v>0</v>
      </c>
      <c r="I103" s="1">
        <v>190</v>
      </c>
      <c r="J103" s="1">
        <v>190</v>
      </c>
      <c r="K103" s="1">
        <v>0</v>
      </c>
      <c r="L103" s="1">
        <v>0</v>
      </c>
      <c r="M103" s="1">
        <v>190</v>
      </c>
      <c r="N103" s="1">
        <v>190</v>
      </c>
      <c r="O103" s="1">
        <v>0</v>
      </c>
      <c r="P103" s="1">
        <v>0</v>
      </c>
      <c r="Q103" s="3">
        <f t="shared" si="5"/>
        <v>190</v>
      </c>
      <c r="S103" s="3">
        <f>+VLOOKUP(D103,'[1]TB as of 31.12.2022 vs 1003'!A:O,15,0)</f>
        <v>190</v>
      </c>
      <c r="U103" s="18">
        <v>11</v>
      </c>
      <c r="W103" s="1" t="s">
        <v>297</v>
      </c>
      <c r="X103" s="27">
        <f t="shared" si="6"/>
        <v>0</v>
      </c>
    </row>
    <row r="104" spans="1:24" x14ac:dyDescent="0.2">
      <c r="A104" t="str">
        <f t="shared" si="3"/>
        <v>P&amp;L</v>
      </c>
      <c r="B104" s="11">
        <v>6</v>
      </c>
      <c r="C104" t="str">
        <f t="shared" si="4"/>
        <v>6</v>
      </c>
      <c r="D104" t="s">
        <v>241</v>
      </c>
      <c r="E104" t="s">
        <v>242</v>
      </c>
      <c r="F104" t="s">
        <v>84</v>
      </c>
      <c r="G104" s="1">
        <v>0</v>
      </c>
      <c r="H104" s="1">
        <v>0</v>
      </c>
      <c r="I104" s="1">
        <v>17045.91</v>
      </c>
      <c r="J104" s="1">
        <v>17045.91</v>
      </c>
      <c r="K104" s="1">
        <v>52320.36</v>
      </c>
      <c r="L104" s="1">
        <v>52320.36</v>
      </c>
      <c r="M104" s="1">
        <v>69366.27</v>
      </c>
      <c r="N104" s="1">
        <v>69366.27</v>
      </c>
      <c r="O104" s="1">
        <v>0</v>
      </c>
      <c r="P104" s="1">
        <v>0</v>
      </c>
      <c r="Q104" s="3">
        <f t="shared" si="5"/>
        <v>69366.27</v>
      </c>
      <c r="S104" s="3">
        <f>+VLOOKUP(D104,'[1]TB as of 31.12.2022 vs 1003'!A:O,15,0)</f>
        <v>74026.5</v>
      </c>
      <c r="U104" s="18">
        <v>11</v>
      </c>
      <c r="W104" s="1" t="s">
        <v>241</v>
      </c>
      <c r="X104" s="27">
        <f t="shared" si="6"/>
        <v>0</v>
      </c>
    </row>
    <row r="105" spans="1:24" x14ac:dyDescent="0.2">
      <c r="A105" t="str">
        <f t="shared" si="3"/>
        <v>P&amp;L</v>
      </c>
      <c r="B105" s="11">
        <v>6</v>
      </c>
      <c r="C105" t="str">
        <f t="shared" si="4"/>
        <v>6</v>
      </c>
      <c r="D105" s="38" t="s">
        <v>313</v>
      </c>
      <c r="E105" s="38" t="s">
        <v>314</v>
      </c>
      <c r="F105" s="38" t="s">
        <v>84</v>
      </c>
      <c r="G105" s="13">
        <v>0</v>
      </c>
      <c r="H105" s="13">
        <v>0</v>
      </c>
      <c r="I105" s="13">
        <v>0</v>
      </c>
      <c r="J105" s="13">
        <v>0</v>
      </c>
      <c r="K105" s="13">
        <v>960153.81</v>
      </c>
      <c r="L105" s="13">
        <v>960153.81</v>
      </c>
      <c r="M105" s="13">
        <v>960153.81</v>
      </c>
      <c r="N105" s="13">
        <v>960153.81</v>
      </c>
      <c r="O105" s="13">
        <v>0</v>
      </c>
      <c r="P105" s="13">
        <v>0</v>
      </c>
      <c r="Q105" s="3">
        <f t="shared" si="5"/>
        <v>960153.81</v>
      </c>
      <c r="S105" s="3">
        <f>+VLOOKUP(D105,'[1]TB as of 31.12.2022 vs 1003'!A:O,15,0)</f>
        <v>960153.81</v>
      </c>
      <c r="U105" s="18">
        <v>13</v>
      </c>
      <c r="W105" s="1" t="s">
        <v>313</v>
      </c>
      <c r="X105" s="27">
        <f t="shared" si="6"/>
        <v>0</v>
      </c>
    </row>
    <row r="106" spans="1:24" x14ac:dyDescent="0.2">
      <c r="A106" t="str">
        <f t="shared" si="3"/>
        <v>P&amp;L</v>
      </c>
      <c r="B106" s="11">
        <v>6</v>
      </c>
      <c r="C106" t="str">
        <f t="shared" si="4"/>
        <v>6</v>
      </c>
      <c r="D106" s="38" t="s">
        <v>333</v>
      </c>
      <c r="E106" s="38" t="s">
        <v>334</v>
      </c>
      <c r="F106" s="38" t="s">
        <v>84</v>
      </c>
      <c r="G106" s="13">
        <v>0</v>
      </c>
      <c r="H106" s="13">
        <v>0</v>
      </c>
      <c r="I106" s="13">
        <v>2981.19</v>
      </c>
      <c r="J106" s="13">
        <v>2981.19</v>
      </c>
      <c r="K106" s="13">
        <v>0</v>
      </c>
      <c r="L106" s="13">
        <v>0</v>
      </c>
      <c r="M106" s="13">
        <v>2981.19</v>
      </c>
      <c r="N106" s="13">
        <v>2981.19</v>
      </c>
      <c r="O106" s="13">
        <v>0</v>
      </c>
      <c r="P106" s="13">
        <v>0</v>
      </c>
      <c r="Q106" s="3">
        <f t="shared" si="5"/>
        <v>2981.19</v>
      </c>
      <c r="S106" s="3">
        <f>+VLOOKUP(D106,'[1]TB as of 31.12.2022 vs 1003'!A:O,15,0)</f>
        <v>2981.19</v>
      </c>
      <c r="U106" s="18">
        <v>13</v>
      </c>
      <c r="W106" s="1" t="s">
        <v>333</v>
      </c>
      <c r="X106" s="27">
        <f t="shared" si="6"/>
        <v>0</v>
      </c>
    </row>
    <row r="107" spans="1:24" x14ac:dyDescent="0.2">
      <c r="A107" t="str">
        <f t="shared" si="3"/>
        <v>P&amp;L</v>
      </c>
      <c r="B107" s="11">
        <v>6</v>
      </c>
      <c r="C107" t="str">
        <f t="shared" si="4"/>
        <v>6</v>
      </c>
      <c r="D107" s="38" t="s">
        <v>243</v>
      </c>
      <c r="E107" s="38" t="s">
        <v>244</v>
      </c>
      <c r="F107" s="38" t="s">
        <v>84</v>
      </c>
      <c r="G107" s="13">
        <v>0</v>
      </c>
      <c r="H107" s="13">
        <v>0</v>
      </c>
      <c r="I107" s="13">
        <v>334110.90000000002</v>
      </c>
      <c r="J107" s="13">
        <v>334110.90000000002</v>
      </c>
      <c r="K107" s="13">
        <v>86207.07</v>
      </c>
      <c r="L107" s="13">
        <v>86207.07</v>
      </c>
      <c r="M107" s="13">
        <v>420317.97</v>
      </c>
      <c r="N107" s="13">
        <v>420317.97</v>
      </c>
      <c r="O107" s="13">
        <v>0</v>
      </c>
      <c r="P107" s="13">
        <v>0</v>
      </c>
      <c r="Q107" s="3">
        <f t="shared" si="5"/>
        <v>420317.97</v>
      </c>
      <c r="S107" s="3">
        <f>+VLOOKUP(D107,'[1]TB as of 31.12.2022 vs 1003'!A:O,15,0)</f>
        <v>423693.46</v>
      </c>
      <c r="U107" s="18">
        <v>13</v>
      </c>
      <c r="W107" s="1" t="s">
        <v>243</v>
      </c>
      <c r="X107" s="27">
        <f t="shared" si="6"/>
        <v>0</v>
      </c>
    </row>
    <row r="108" spans="1:24" x14ac:dyDescent="0.2">
      <c r="A108" t="str">
        <f t="shared" si="3"/>
        <v>P&amp;L</v>
      </c>
      <c r="B108" s="11">
        <v>6</v>
      </c>
      <c r="C108" t="str">
        <f t="shared" si="4"/>
        <v>6</v>
      </c>
      <c r="D108" s="38" t="s">
        <v>245</v>
      </c>
      <c r="E108" s="38" t="s">
        <v>246</v>
      </c>
      <c r="F108" s="38" t="s">
        <v>84</v>
      </c>
      <c r="G108" s="13">
        <v>0</v>
      </c>
      <c r="H108" s="13">
        <v>0</v>
      </c>
      <c r="I108" s="13">
        <v>16247.87</v>
      </c>
      <c r="J108" s="13">
        <v>16247.87</v>
      </c>
      <c r="K108" s="13">
        <v>4403.21</v>
      </c>
      <c r="L108" s="13">
        <v>4403.21</v>
      </c>
      <c r="M108" s="13">
        <v>20651.080000000002</v>
      </c>
      <c r="N108" s="13">
        <v>20651.080000000002</v>
      </c>
      <c r="O108" s="13">
        <v>0</v>
      </c>
      <c r="P108" s="13">
        <v>0</v>
      </c>
      <c r="Q108" s="3">
        <f t="shared" si="5"/>
        <v>20651.080000000002</v>
      </c>
      <c r="S108" s="3">
        <f>+VLOOKUP(D108,'[1]TB as of 31.12.2022 vs 1003'!A:O,15,0)</f>
        <v>20651.080000000002</v>
      </c>
      <c r="U108" s="18">
        <v>13</v>
      </c>
      <c r="W108" s="1" t="s">
        <v>245</v>
      </c>
      <c r="X108" s="27">
        <f t="shared" si="6"/>
        <v>0</v>
      </c>
    </row>
    <row r="109" spans="1:24" x14ac:dyDescent="0.2">
      <c r="A109" t="str">
        <f t="shared" si="3"/>
        <v>P&amp;L</v>
      </c>
      <c r="B109" s="11">
        <v>6</v>
      </c>
      <c r="C109" t="str">
        <f t="shared" si="4"/>
        <v>6</v>
      </c>
      <c r="D109" s="38" t="s">
        <v>247</v>
      </c>
      <c r="E109" s="38" t="s">
        <v>248</v>
      </c>
      <c r="F109" s="38" t="s">
        <v>84</v>
      </c>
      <c r="G109" s="13">
        <v>0</v>
      </c>
      <c r="H109" s="13">
        <v>0</v>
      </c>
      <c r="I109" s="13">
        <v>-10493.6</v>
      </c>
      <c r="J109" s="13">
        <v>-10493.6</v>
      </c>
      <c r="K109" s="13">
        <v>0</v>
      </c>
      <c r="L109" s="13">
        <v>0</v>
      </c>
      <c r="M109" s="13">
        <v>-10493.6</v>
      </c>
      <c r="N109" s="13">
        <v>-10493.6</v>
      </c>
      <c r="O109" s="13">
        <v>0</v>
      </c>
      <c r="P109" s="13">
        <v>0</v>
      </c>
      <c r="Q109" s="3">
        <f t="shared" si="5"/>
        <v>-10493.6</v>
      </c>
      <c r="S109" s="3">
        <f>+VLOOKUP(D109,'[1]TB as of 31.12.2022 vs 1003'!A:O,15,0)</f>
        <v>-10493.6</v>
      </c>
      <c r="U109" s="18">
        <v>13</v>
      </c>
      <c r="W109" s="1" t="s">
        <v>247</v>
      </c>
      <c r="X109" s="27">
        <f t="shared" si="6"/>
        <v>0</v>
      </c>
    </row>
    <row r="110" spans="1:24" x14ac:dyDescent="0.2">
      <c r="A110" t="str">
        <f t="shared" si="3"/>
        <v>P&amp;L</v>
      </c>
      <c r="B110" s="11">
        <v>6</v>
      </c>
      <c r="C110" t="str">
        <f t="shared" si="4"/>
        <v>6</v>
      </c>
      <c r="D110" t="s">
        <v>249</v>
      </c>
      <c r="E110" t="s">
        <v>250</v>
      </c>
      <c r="F110" t="s">
        <v>84</v>
      </c>
      <c r="G110" s="1">
        <v>0</v>
      </c>
      <c r="H110" s="1">
        <v>0</v>
      </c>
      <c r="I110" s="1">
        <v>188895.98</v>
      </c>
      <c r="J110" s="1">
        <v>188895.98</v>
      </c>
      <c r="K110" s="1">
        <v>21120.94</v>
      </c>
      <c r="L110" s="1">
        <v>21120.94</v>
      </c>
      <c r="M110" s="1">
        <v>210016.92</v>
      </c>
      <c r="N110" s="28">
        <v>210016.92</v>
      </c>
      <c r="O110" s="1">
        <v>0</v>
      </c>
      <c r="P110" s="1">
        <v>0</v>
      </c>
      <c r="Q110" s="3">
        <f t="shared" si="5"/>
        <v>210016.92</v>
      </c>
      <c r="S110" s="3">
        <f>+VLOOKUP(D110,'[1]TB as of 31.12.2022 vs 1003'!A:O,15,0)</f>
        <v>210016.92</v>
      </c>
      <c r="U110">
        <v>10</v>
      </c>
      <c r="W110" s="1" t="s">
        <v>249</v>
      </c>
      <c r="X110" s="27">
        <f t="shared" si="6"/>
        <v>0</v>
      </c>
    </row>
    <row r="111" spans="1:24" x14ac:dyDescent="0.2">
      <c r="A111" t="str">
        <f t="shared" si="3"/>
        <v>P&amp;L</v>
      </c>
      <c r="B111" s="11">
        <v>6</v>
      </c>
      <c r="C111" t="str">
        <f t="shared" si="4"/>
        <v>6</v>
      </c>
      <c r="D111" t="s">
        <v>299</v>
      </c>
      <c r="E111" t="s">
        <v>300</v>
      </c>
      <c r="F111" t="s">
        <v>84</v>
      </c>
      <c r="G111" s="1">
        <v>0</v>
      </c>
      <c r="H111" s="1">
        <v>0</v>
      </c>
      <c r="I111" s="1">
        <v>0</v>
      </c>
      <c r="J111" s="1">
        <v>0</v>
      </c>
      <c r="K111" s="1">
        <v>453322.31</v>
      </c>
      <c r="L111" s="1">
        <v>453322.31</v>
      </c>
      <c r="M111" s="1">
        <v>453322.31</v>
      </c>
      <c r="N111" s="1">
        <v>453322.31</v>
      </c>
      <c r="O111" s="1">
        <v>0</v>
      </c>
      <c r="P111" s="1">
        <v>0</v>
      </c>
      <c r="Q111" s="3">
        <f>+N111</f>
        <v>453322.31</v>
      </c>
      <c r="S111" s="3">
        <f>+VLOOKUP(D111,'[1]TB as of 31.12.2022 vs 1003'!A:O,15,0)</f>
        <v>453322.31</v>
      </c>
      <c r="U111">
        <v>10</v>
      </c>
      <c r="W111" s="1" t="s">
        <v>299</v>
      </c>
      <c r="X111" s="27">
        <f t="shared" si="6"/>
        <v>0</v>
      </c>
    </row>
    <row r="112" spans="1:24" x14ac:dyDescent="0.2">
      <c r="A112" t="str">
        <f t="shared" si="3"/>
        <v>P&amp;L</v>
      </c>
      <c r="B112" s="11">
        <v>6</v>
      </c>
      <c r="C112" t="str">
        <f t="shared" si="4"/>
        <v>6</v>
      </c>
      <c r="D112" s="39" t="s">
        <v>251</v>
      </c>
      <c r="E112" s="39" t="s">
        <v>252</v>
      </c>
      <c r="F112" s="39" t="s">
        <v>84</v>
      </c>
      <c r="G112" s="35">
        <v>0</v>
      </c>
      <c r="H112" s="35">
        <v>0</v>
      </c>
      <c r="I112" s="35">
        <v>680648</v>
      </c>
      <c r="J112" s="35">
        <v>680648</v>
      </c>
      <c r="K112" s="35">
        <v>126413</v>
      </c>
      <c r="L112" s="35">
        <v>126413</v>
      </c>
      <c r="M112" s="35">
        <v>807061</v>
      </c>
      <c r="N112" s="35">
        <v>807061</v>
      </c>
      <c r="O112" s="35">
        <v>0</v>
      </c>
      <c r="P112" s="35">
        <v>0</v>
      </c>
      <c r="Q112" s="3">
        <f>+N112</f>
        <v>807061</v>
      </c>
      <c r="R112" s="40">
        <v>0</v>
      </c>
      <c r="S112" s="3">
        <f>+VLOOKUP(D112,'[1]TB as of 31.12.2022 vs 1003'!A:O,15,0)</f>
        <v>778871</v>
      </c>
      <c r="T112" s="18" t="s">
        <v>275</v>
      </c>
      <c r="U112">
        <v>14</v>
      </c>
      <c r="W112" s="1" t="s">
        <v>251</v>
      </c>
      <c r="X112" s="27">
        <f t="shared" si="6"/>
        <v>0</v>
      </c>
    </row>
    <row r="113" spans="1:24" x14ac:dyDescent="0.2">
      <c r="A113" t="str">
        <f t="shared" si="3"/>
        <v>P&amp;L</v>
      </c>
      <c r="B113" s="11">
        <v>7</v>
      </c>
      <c r="C113" t="str">
        <f t="shared" si="4"/>
        <v>7</v>
      </c>
      <c r="D113" t="s">
        <v>253</v>
      </c>
      <c r="E113" t="s">
        <v>254</v>
      </c>
      <c r="F113" t="s">
        <v>70</v>
      </c>
      <c r="G113" s="1">
        <v>0</v>
      </c>
      <c r="H113" s="1">
        <v>0</v>
      </c>
      <c r="I113" s="1">
        <v>16589028.85</v>
      </c>
      <c r="J113" s="1">
        <v>16589028.85</v>
      </c>
      <c r="K113" s="1">
        <v>1535009.78</v>
      </c>
      <c r="L113" s="1">
        <v>1535009.78</v>
      </c>
      <c r="M113" s="1">
        <v>18124038.629999999</v>
      </c>
      <c r="N113" s="1">
        <v>18124038.629999999</v>
      </c>
      <c r="O113" s="1">
        <v>0</v>
      </c>
      <c r="P113" s="1">
        <v>0</v>
      </c>
      <c r="Q113" s="3">
        <f>-N113</f>
        <v>-18124038.629999999</v>
      </c>
      <c r="S113" s="3">
        <f>+VLOOKUP(D113,'[1]TB as of 31.12.2022 vs 1003'!A:O,15,0)</f>
        <v>-18146452.129999999</v>
      </c>
      <c r="U113">
        <v>1</v>
      </c>
      <c r="W113" s="1" t="s">
        <v>253</v>
      </c>
      <c r="X113" s="27">
        <f t="shared" si="6"/>
        <v>0</v>
      </c>
    </row>
    <row r="114" spans="1:24" x14ac:dyDescent="0.2">
      <c r="A114" t="str">
        <f t="shared" si="3"/>
        <v>P&amp;L</v>
      </c>
      <c r="B114" s="11">
        <v>7</v>
      </c>
      <c r="C114" t="str">
        <f t="shared" si="4"/>
        <v>7</v>
      </c>
      <c r="D114" t="s">
        <v>255</v>
      </c>
      <c r="E114" t="s">
        <v>256</v>
      </c>
      <c r="F114" t="s">
        <v>70</v>
      </c>
      <c r="G114" s="1">
        <v>0</v>
      </c>
      <c r="H114" s="1">
        <v>0</v>
      </c>
      <c r="I114" s="1">
        <v>4703915.79</v>
      </c>
      <c r="J114" s="1">
        <v>4703915.79</v>
      </c>
      <c r="K114" s="1">
        <v>6007607.7000000002</v>
      </c>
      <c r="L114" s="1">
        <v>6007607.7000000002</v>
      </c>
      <c r="M114" s="1">
        <v>10711523.49</v>
      </c>
      <c r="N114" s="1">
        <v>10711523.49</v>
      </c>
      <c r="O114" s="1">
        <v>0</v>
      </c>
      <c r="P114" s="1">
        <v>0</v>
      </c>
      <c r="Q114" s="3">
        <f t="shared" ref="Q114:Q122" si="7">-N114</f>
        <v>-10711523.49</v>
      </c>
      <c r="S114" s="3">
        <f>+VLOOKUP(D114,'[1]TB as of 31.12.2022 vs 1003'!A:O,15,0)</f>
        <v>-10711523.49</v>
      </c>
      <c r="U114">
        <v>2</v>
      </c>
      <c r="W114" s="1" t="s">
        <v>255</v>
      </c>
      <c r="X114" s="27">
        <f t="shared" si="6"/>
        <v>0</v>
      </c>
    </row>
    <row r="115" spans="1:24" x14ac:dyDescent="0.2">
      <c r="A115" t="str">
        <f t="shared" si="3"/>
        <v>P&amp;L</v>
      </c>
      <c r="B115" s="11">
        <v>7</v>
      </c>
      <c r="C115" t="str">
        <f t="shared" si="4"/>
        <v>7</v>
      </c>
      <c r="D115" t="s">
        <v>257</v>
      </c>
      <c r="E115" t="s">
        <v>258</v>
      </c>
      <c r="F115" t="s">
        <v>70</v>
      </c>
      <c r="G115" s="1">
        <v>0</v>
      </c>
      <c r="H115" s="1">
        <v>0</v>
      </c>
      <c r="I115" s="1">
        <v>1774538</v>
      </c>
      <c r="J115" s="1">
        <v>1774538</v>
      </c>
      <c r="K115" s="1">
        <v>0</v>
      </c>
      <c r="L115" s="1">
        <v>0</v>
      </c>
      <c r="M115" s="1">
        <v>1774538</v>
      </c>
      <c r="N115" s="1">
        <v>1774538</v>
      </c>
      <c r="O115" s="1">
        <v>0</v>
      </c>
      <c r="P115" s="1">
        <v>0</v>
      </c>
      <c r="Q115" s="3">
        <f t="shared" si="7"/>
        <v>-1774538</v>
      </c>
      <c r="S115" s="3">
        <f>+VLOOKUP(D115,'[1]TB as of 31.12.2022 vs 1003'!A:O,15,0)</f>
        <v>0</v>
      </c>
      <c r="U115">
        <v>3</v>
      </c>
      <c r="W115" s="1" t="s">
        <v>257</v>
      </c>
      <c r="X115" s="27">
        <f t="shared" si="6"/>
        <v>0</v>
      </c>
    </row>
    <row r="116" spans="1:24" x14ac:dyDescent="0.2">
      <c r="A116" t="str">
        <f t="shared" si="3"/>
        <v>P&amp;L</v>
      </c>
      <c r="B116" s="11">
        <v>7</v>
      </c>
      <c r="C116" t="str">
        <f t="shared" si="4"/>
        <v>7</v>
      </c>
      <c r="D116" t="s">
        <v>259</v>
      </c>
      <c r="E116" t="s">
        <v>260</v>
      </c>
      <c r="F116" t="s">
        <v>70</v>
      </c>
      <c r="G116" s="1">
        <v>0</v>
      </c>
      <c r="H116" s="1">
        <v>0</v>
      </c>
      <c r="I116" s="1">
        <v>1665858.38</v>
      </c>
      <c r="J116" s="1">
        <v>1665858.38</v>
      </c>
      <c r="K116" s="1">
        <v>3134142</v>
      </c>
      <c r="L116" s="1">
        <v>3134142</v>
      </c>
      <c r="M116" s="1">
        <v>4800000.38</v>
      </c>
      <c r="N116" s="1">
        <v>4800000.38</v>
      </c>
      <c r="O116" s="1">
        <v>0</v>
      </c>
      <c r="P116" s="1">
        <v>0</v>
      </c>
      <c r="Q116" s="3">
        <f t="shared" si="7"/>
        <v>-4800000.38</v>
      </c>
      <c r="S116" s="3">
        <f>+VLOOKUP(D116,'[1]TB as of 31.12.2022 vs 1003'!A:O,15,0)</f>
        <v>-6574538.3799999999</v>
      </c>
      <c r="U116">
        <v>3</v>
      </c>
      <c r="W116" s="1" t="s">
        <v>259</v>
      </c>
      <c r="X116" s="27">
        <f t="shared" si="6"/>
        <v>0</v>
      </c>
    </row>
    <row r="117" spans="1:24" x14ac:dyDescent="0.2">
      <c r="A117" t="str">
        <f t="shared" si="3"/>
        <v>P&amp;L</v>
      </c>
      <c r="B117" s="11">
        <v>7</v>
      </c>
      <c r="C117" t="str">
        <f t="shared" si="4"/>
        <v>7</v>
      </c>
      <c r="D117" s="14" t="s">
        <v>315</v>
      </c>
      <c r="E117" s="41" t="s">
        <v>316</v>
      </c>
      <c r="F117" s="42">
        <v>0</v>
      </c>
      <c r="G117" s="42">
        <v>0</v>
      </c>
      <c r="H117" s="42">
        <v>0</v>
      </c>
      <c r="I117" s="42">
        <v>0</v>
      </c>
      <c r="J117" s="42">
        <v>10500</v>
      </c>
      <c r="K117" s="42">
        <v>10500</v>
      </c>
      <c r="L117" s="42">
        <v>10500</v>
      </c>
      <c r="M117" s="42">
        <v>10500</v>
      </c>
      <c r="N117" s="42">
        <v>0</v>
      </c>
      <c r="O117" s="42">
        <v>0</v>
      </c>
      <c r="P117" s="42">
        <f>+N117-O117</f>
        <v>0</v>
      </c>
      <c r="Q117" s="42">
        <f>-M117</f>
        <v>-10500</v>
      </c>
      <c r="S117" s="3">
        <f>+Q117</f>
        <v>-10500</v>
      </c>
      <c r="U117">
        <v>4</v>
      </c>
      <c r="W117" s="1" t="s">
        <v>315</v>
      </c>
      <c r="X117" s="27">
        <f t="shared" si="6"/>
        <v>0</v>
      </c>
    </row>
    <row r="118" spans="1:24" x14ac:dyDescent="0.2">
      <c r="A118" t="str">
        <f t="shared" si="3"/>
        <v>P&amp;L</v>
      </c>
      <c r="B118" s="11">
        <v>7</v>
      </c>
      <c r="C118" t="str">
        <f t="shared" si="4"/>
        <v>7</v>
      </c>
      <c r="D118" t="s">
        <v>292</v>
      </c>
      <c r="E118" t="s">
        <v>293</v>
      </c>
      <c r="F118" t="s">
        <v>70</v>
      </c>
      <c r="G118" s="1">
        <v>0</v>
      </c>
      <c r="H118" s="1">
        <v>0</v>
      </c>
      <c r="I118" s="1">
        <v>2000</v>
      </c>
      <c r="J118" s="1">
        <v>2000</v>
      </c>
      <c r="K118" s="1">
        <v>0</v>
      </c>
      <c r="L118" s="1">
        <v>0</v>
      </c>
      <c r="M118" s="1">
        <v>2000</v>
      </c>
      <c r="N118" s="1">
        <v>2000</v>
      </c>
      <c r="O118" s="1">
        <v>0</v>
      </c>
      <c r="P118" s="1">
        <v>0</v>
      </c>
      <c r="Q118" s="3">
        <f t="shared" si="7"/>
        <v>-2000</v>
      </c>
      <c r="S118" s="3">
        <f>+VLOOKUP(D118,'[1]TB as of 31.12.2022 vs 1003'!A:O,15,0)</f>
        <v>-2000</v>
      </c>
      <c r="U118">
        <v>4</v>
      </c>
      <c r="W118" s="1" t="s">
        <v>292</v>
      </c>
      <c r="X118" s="27">
        <f t="shared" si="6"/>
        <v>0</v>
      </c>
    </row>
    <row r="119" spans="1:24" x14ac:dyDescent="0.2">
      <c r="A119" t="str">
        <f t="shared" si="3"/>
        <v>P&amp;L</v>
      </c>
      <c r="B119" s="11">
        <v>7</v>
      </c>
      <c r="C119" t="str">
        <f t="shared" si="4"/>
        <v>7</v>
      </c>
      <c r="D119" t="s">
        <v>261</v>
      </c>
      <c r="E119" t="s">
        <v>262</v>
      </c>
      <c r="F119" t="s">
        <v>70</v>
      </c>
      <c r="G119" s="1">
        <v>0</v>
      </c>
      <c r="H119" s="1">
        <v>0</v>
      </c>
      <c r="I119" s="1">
        <v>11881.98</v>
      </c>
      <c r="J119" s="1">
        <v>11881.98</v>
      </c>
      <c r="K119" s="1">
        <v>8113.57</v>
      </c>
      <c r="L119" s="1">
        <v>8113.57</v>
      </c>
      <c r="M119" s="1">
        <v>19995.55</v>
      </c>
      <c r="N119" s="1">
        <v>19995.55</v>
      </c>
      <c r="O119" s="1">
        <v>0</v>
      </c>
      <c r="P119" s="1">
        <v>0</v>
      </c>
      <c r="Q119" s="3">
        <f t="shared" si="7"/>
        <v>-19995.55</v>
      </c>
      <c r="S119" s="3">
        <f>+VLOOKUP(D119,'[1]TB as of 31.12.2022 vs 1003'!A:O,15,0)</f>
        <v>-19995.55</v>
      </c>
      <c r="U119">
        <v>4</v>
      </c>
      <c r="W119" s="1" t="s">
        <v>261</v>
      </c>
      <c r="X119" s="27">
        <f t="shared" si="6"/>
        <v>0</v>
      </c>
    </row>
    <row r="120" spans="1:24" x14ac:dyDescent="0.2">
      <c r="A120" t="str">
        <f t="shared" si="3"/>
        <v>P&amp;L</v>
      </c>
      <c r="B120" s="11">
        <v>7</v>
      </c>
      <c r="C120" t="str">
        <f t="shared" si="4"/>
        <v>7</v>
      </c>
      <c r="D120" s="38" t="s">
        <v>317</v>
      </c>
      <c r="E120" s="38" t="s">
        <v>318</v>
      </c>
      <c r="F120" s="38" t="s">
        <v>70</v>
      </c>
      <c r="G120" s="13">
        <v>0</v>
      </c>
      <c r="H120" s="13">
        <v>0</v>
      </c>
      <c r="I120" s="13">
        <v>0</v>
      </c>
      <c r="J120" s="13">
        <v>0</v>
      </c>
      <c r="K120" s="13">
        <v>935000</v>
      </c>
      <c r="L120" s="13">
        <v>935000</v>
      </c>
      <c r="M120" s="13">
        <v>935000</v>
      </c>
      <c r="N120" s="13">
        <v>935000</v>
      </c>
      <c r="O120" s="13">
        <v>0</v>
      </c>
      <c r="P120" s="13">
        <v>0</v>
      </c>
      <c r="Q120" s="3">
        <f t="shared" si="7"/>
        <v>-935000</v>
      </c>
      <c r="S120" s="3">
        <f>+VLOOKUP(D120,'[1]TB as of 31.12.2022 vs 1003'!A:O,15,0)</f>
        <v>-935000</v>
      </c>
      <c r="U120">
        <v>12</v>
      </c>
      <c r="W120" s="1" t="s">
        <v>317</v>
      </c>
      <c r="X120" s="27">
        <f t="shared" si="6"/>
        <v>0</v>
      </c>
    </row>
    <row r="121" spans="1:24" x14ac:dyDescent="0.2">
      <c r="A121" t="str">
        <f t="shared" si="3"/>
        <v>P&amp;L</v>
      </c>
      <c r="B121" s="11">
        <v>7</v>
      </c>
      <c r="C121" t="str">
        <f t="shared" si="4"/>
        <v>7</v>
      </c>
      <c r="D121" s="38" t="s">
        <v>263</v>
      </c>
      <c r="E121" s="38" t="s">
        <v>264</v>
      </c>
      <c r="F121" s="38" t="s">
        <v>70</v>
      </c>
      <c r="G121" s="13">
        <v>0</v>
      </c>
      <c r="H121" s="13">
        <v>0</v>
      </c>
      <c r="I121" s="13">
        <v>535274.81000000006</v>
      </c>
      <c r="J121" s="13">
        <v>535274.81000000006</v>
      </c>
      <c r="K121" s="13">
        <v>-7063.2</v>
      </c>
      <c r="L121" s="13">
        <v>-7063.2</v>
      </c>
      <c r="M121" s="13">
        <v>528211.61</v>
      </c>
      <c r="N121" s="13">
        <v>528211.61</v>
      </c>
      <c r="O121" s="13">
        <v>0</v>
      </c>
      <c r="P121" s="13">
        <v>0</v>
      </c>
      <c r="Q121" s="3">
        <f t="shared" si="7"/>
        <v>-528211.61</v>
      </c>
      <c r="S121" s="3">
        <f>+VLOOKUP(D121,'[1]TB as of 31.12.2022 vs 1003'!A:O,15,0)</f>
        <v>-529239.98</v>
      </c>
      <c r="U121">
        <v>12</v>
      </c>
      <c r="W121" s="1" t="s">
        <v>263</v>
      </c>
      <c r="X121" s="27">
        <f t="shared" si="6"/>
        <v>0</v>
      </c>
    </row>
    <row r="122" spans="1:24" x14ac:dyDescent="0.2">
      <c r="A122" t="str">
        <f>+IF(B122&lt;6,"BS","P&amp;L")</f>
        <v>P&amp;L</v>
      </c>
      <c r="B122" s="11">
        <v>7</v>
      </c>
      <c r="C122" t="str">
        <f t="shared" si="4"/>
        <v>7</v>
      </c>
      <c r="D122" t="s">
        <v>319</v>
      </c>
      <c r="E122" t="s">
        <v>320</v>
      </c>
      <c r="F122" t="s">
        <v>70</v>
      </c>
      <c r="G122" s="1">
        <v>0</v>
      </c>
      <c r="H122" s="1">
        <v>0</v>
      </c>
      <c r="I122" s="1">
        <v>0</v>
      </c>
      <c r="J122" s="1">
        <v>0</v>
      </c>
      <c r="K122" s="1">
        <v>25153.81</v>
      </c>
      <c r="L122" s="1">
        <v>25153.81</v>
      </c>
      <c r="M122" s="1">
        <v>25153.81</v>
      </c>
      <c r="N122" s="1">
        <v>25153.81</v>
      </c>
      <c r="O122" s="1">
        <v>0</v>
      </c>
      <c r="P122" s="1">
        <v>0</v>
      </c>
      <c r="Q122" s="3">
        <f t="shared" si="7"/>
        <v>-25153.81</v>
      </c>
      <c r="S122" s="3">
        <f>+VLOOKUP(D122,'[1]TB as of 31.12.2022 vs 1003'!A:O,15,0)</f>
        <v>-25153.81</v>
      </c>
      <c r="W122" s="1" t="s">
        <v>319</v>
      </c>
      <c r="X122" s="27">
        <f t="shared" si="6"/>
        <v>0</v>
      </c>
    </row>
    <row r="123" spans="1:24" x14ac:dyDescent="0.2">
      <c r="X123" s="27">
        <f t="shared" si="6"/>
        <v>0</v>
      </c>
    </row>
  </sheetData>
  <autoFilter ref="A6:W122" xr:uid="{00000000-0009-0000-0000-000002000000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4FD6D-C87F-4DE9-8E04-059F7D19BF3E}">
  <dimension ref="A1:E7"/>
  <sheetViews>
    <sheetView workbookViewId="0">
      <selection activeCell="D16" sqref="D16"/>
    </sheetView>
  </sheetViews>
  <sheetFormatPr baseColWidth="10" defaultColWidth="8.83203125" defaultRowHeight="16" x14ac:dyDescent="0.2"/>
  <cols>
    <col min="1" max="1" width="1.83203125" bestFit="1" customWidth="1"/>
    <col min="2" max="2" width="29.6640625" bestFit="1" customWidth="1"/>
    <col min="3" max="3" width="13.6640625" bestFit="1" customWidth="1"/>
    <col min="5" max="5" width="13.6640625" bestFit="1" customWidth="1"/>
  </cols>
  <sheetData>
    <row r="1" spans="1:5" x14ac:dyDescent="0.2">
      <c r="B1" s="4"/>
      <c r="C1" s="5">
        <v>2022</v>
      </c>
      <c r="D1" s="5"/>
      <c r="E1" s="5">
        <v>2021</v>
      </c>
    </row>
    <row r="2" spans="1:5" x14ac:dyDescent="0.2">
      <c r="A2" s="4">
        <v>1</v>
      </c>
      <c r="B2" s="6" t="s">
        <v>267</v>
      </c>
      <c r="C2" s="7">
        <v>16574142.190000001</v>
      </c>
      <c r="D2" s="4"/>
      <c r="E2" s="8">
        <v>11967304</v>
      </c>
    </row>
    <row r="3" spans="1:5" x14ac:dyDescent="0.2">
      <c r="A3" s="4">
        <v>2</v>
      </c>
      <c r="B3" s="6" t="s">
        <v>268</v>
      </c>
      <c r="C3" s="7" t="e">
        <f>#REF!</f>
        <v>#REF!</v>
      </c>
      <c r="D3" s="4"/>
      <c r="E3" s="8" t="e">
        <f>C3</f>
        <v>#REF!</v>
      </c>
    </row>
    <row r="4" spans="1:5" x14ac:dyDescent="0.2">
      <c r="A4" s="4">
        <v>3</v>
      </c>
      <c r="B4" s="6" t="s">
        <v>269</v>
      </c>
      <c r="C4" s="7" t="e">
        <f>#REF!</f>
        <v>#REF!</v>
      </c>
      <c r="D4" s="4"/>
      <c r="E4" s="8">
        <v>2643581</v>
      </c>
    </row>
    <row r="5" spans="1:5" x14ac:dyDescent="0.2">
      <c r="A5" s="4">
        <v>4</v>
      </c>
      <c r="B5" s="6" t="s">
        <v>266</v>
      </c>
      <c r="C5" s="9" t="e">
        <f>#REF!</f>
        <v>#REF!</v>
      </c>
      <c r="D5" s="4"/>
      <c r="E5" s="8">
        <v>17272411</v>
      </c>
    </row>
    <row r="6" spans="1:5" x14ac:dyDescent="0.2">
      <c r="B6" s="6"/>
      <c r="C6" s="4"/>
      <c r="D6" s="4"/>
      <c r="E6" s="4"/>
    </row>
    <row r="7" spans="1:5" x14ac:dyDescent="0.2">
      <c r="A7" s="4">
        <v>5</v>
      </c>
      <c r="B7" s="6" t="s">
        <v>270</v>
      </c>
      <c r="C7" s="10" t="e">
        <f>(C2+C3+C4)/C5</f>
        <v>#REF!</v>
      </c>
      <c r="D7" s="4"/>
      <c r="E7" s="10" t="e">
        <f>(E2+E3+E4)/E5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P&amp;L Raport Anual 2025</vt:lpstr>
      <vt:lpstr>BS - Raport Anual 2025</vt:lpstr>
      <vt:lpstr>Sheet2</vt:lpstr>
      <vt:lpstr>balanta la 31.12.2022</vt:lpstr>
      <vt:lpstr>TB 31.12.2022 updated 10.03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Laura Ciurea</cp:lastModifiedBy>
  <cp:lastPrinted>2023-05-05T10:33:52Z</cp:lastPrinted>
  <dcterms:created xsi:type="dcterms:W3CDTF">2023-02-14T07:15:32Z</dcterms:created>
  <dcterms:modified xsi:type="dcterms:W3CDTF">2026-06-02T12:53:36Z</dcterms:modified>
</cp:coreProperties>
</file>